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30" yWindow="65311" windowWidth="12660" windowHeight="12900" tabRatio="976" firstSheet="4" activeTab="4"/>
  </bookViews>
  <sheets>
    <sheet name="RM_TARTALOMJEGYZÉK" sheetId="1" r:id="rId1"/>
    <sheet name="RM_ALAPADATOK" sheetId="2" r:id="rId2"/>
    <sheet name="RM_ÖSSZEFÜGGÉSEK" sheetId="3" r:id="rId3"/>
    <sheet name="RM_1.1.sz.mell." sheetId="4" r:id="rId4"/>
    <sheet name="RM_2.1.sz.mell." sheetId="5" r:id="rId5"/>
    <sheet name="RM_2.2.sz.mell." sheetId="6" r:id="rId6"/>
    <sheet name="RM_ELLENŐRZÉS" sheetId="7" r:id="rId7"/>
    <sheet name="RM_3.sz.mell." sheetId="8" r:id="rId8"/>
    <sheet name="RM_4.sz.mell." sheetId="9" r:id="rId9"/>
    <sheet name="RM_9.1.sz.mell" sheetId="10" r:id="rId10"/>
    <sheet name="RM_9.1.1.sz.mell" sheetId="11" r:id="rId11"/>
    <sheet name="RM_9.1.2.sz.mell" sheetId="12" r:id="rId12"/>
    <sheet name="RM_9.2.sz.mell" sheetId="13" r:id="rId13"/>
    <sheet name="RM_9.2.1.sz.mell" sheetId="14" r:id="rId14"/>
    <sheet name="RM_9.2.2.sz.mell" sheetId="15" r:id="rId15"/>
    <sheet name="RM_9.4.sz.mell" sheetId="16" r:id="rId16"/>
    <sheet name="RM_9.5.sz.mell" sheetId="17" r:id="rId17"/>
    <sheet name="RM_9.5.1.sz.mell" sheetId="18" r:id="rId18"/>
    <sheet name="RM_9.5.2.sz.mell" sheetId="19" r:id="rId19"/>
    <sheet name="Munka1" sheetId="20" r:id="rId20"/>
  </sheets>
  <definedNames>
    <definedName name="_xlfn.IFERROR" hidden="1">#NAME?</definedName>
    <definedName name="_xlnm.Print_Titles" localSheetId="10">'RM_9.1.1.sz.mell'!$1:$6</definedName>
    <definedName name="_xlnm.Print_Titles" localSheetId="11">'RM_9.1.2.sz.mell'!$1:$6</definedName>
    <definedName name="_xlnm.Print_Titles" localSheetId="9">'RM_9.1.sz.mell'!$1:$6</definedName>
    <definedName name="_xlnm.Print_Titles" localSheetId="13">'RM_9.2.1.sz.mell'!$1:$7</definedName>
    <definedName name="_xlnm.Print_Titles" localSheetId="14">'RM_9.2.2.sz.mell'!$1:$7</definedName>
    <definedName name="_xlnm.Print_Titles" localSheetId="12">'RM_9.2.sz.mell'!$1:$7</definedName>
    <definedName name="_xlnm.Print_Titles" localSheetId="15">'RM_9.4.sz.mell'!$1:$7</definedName>
    <definedName name="_xlnm.Print_Titles" localSheetId="17">'RM_9.5.1.sz.mell'!$1:$7</definedName>
    <definedName name="_xlnm.Print_Titles" localSheetId="18">'RM_9.5.2.sz.mell'!$1:$7</definedName>
    <definedName name="_xlnm.Print_Titles" localSheetId="16">'RM_9.5.sz.mell'!$1:$7</definedName>
    <definedName name="_xlnm.Print_Area" localSheetId="3">'RM_1.1.sz.mell.'!$A$1:$K$166</definedName>
  </definedNames>
  <calcPr fullCalcOnLoad="1"/>
</workbook>
</file>

<file path=xl/sharedStrings.xml><?xml version="1.0" encoding="utf-8"?>
<sst xmlns="http://schemas.openxmlformats.org/spreadsheetml/2006/main" count="2501" uniqueCount="592">
  <si>
    <t>Felhalmozási bevételek</t>
  </si>
  <si>
    <t>B E V É T E L E K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</si>
  <si>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</si>
  <si>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</si>
  <si>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</si>
  <si>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</si>
  <si>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</si>
  <si>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</si>
  <si>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</si>
  <si>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</si>
  <si>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</si>
  <si>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</si>
  <si>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</si>
  <si>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</si>
  <si>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</si>
  <si>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</si>
  <si>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</si>
  <si>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</si>
  <si>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</si>
  <si>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</si>
  <si>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</si>
  <si>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</si>
  <si>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</si>
  <si>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</si>
  <si>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</si>
  <si>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</si>
  <si>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</si>
  <si>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</si>
  <si>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</si>
  <si>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</si>
  <si>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</si>
  <si>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</si>
  <si>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Személyi  juttatások</t>
  </si>
  <si>
    <t>Tartalékok</t>
  </si>
  <si>
    <t>01</t>
  </si>
  <si>
    <t>Bevételek</t>
  </si>
  <si>
    <t>Kiadások</t>
  </si>
  <si>
    <t>02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</si>
  <si>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</si>
  <si>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</si>
  <si>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</si>
  <si>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</si>
  <si>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</si>
  <si>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</si>
  <si>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</si>
  <si>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</si>
  <si>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</si>
  <si>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</si>
  <si>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</si>
  <si>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</si>
  <si>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</si>
  <si>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</si>
  <si>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</si>
  <si>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</si>
  <si>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</si>
  <si>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</si>
  <si>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</si>
  <si>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</si>
  <si>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</si>
  <si>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</si>
  <si>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</si>
  <si>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</si>
  <si>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</si>
  <si>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</si>
  <si>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</si>
  <si>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</si>
  <si>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</si>
  <si>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</si>
  <si>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</si>
  <si>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</si>
  <si>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</si>
  <si>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</si>
  <si>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</si>
  <si>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</si>
  <si>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</si>
  <si>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</si>
  <si>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</si>
  <si>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Dologi  kiadások</t>
  </si>
  <si>
    <t>1.5.</t>
  </si>
  <si>
    <t>11.1.</t>
  </si>
  <si>
    <t>11.2.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</si>
  <si>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</si>
  <si>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</si>
  <si>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</si>
  <si>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</si>
  <si>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</si>
  <si>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</si>
  <si>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</si>
  <si>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</si>
  <si>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</si>
  <si>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</si>
  <si>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</si>
  <si>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</si>
  <si>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</si>
  <si>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</si>
  <si>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</si>
  <si>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</si>
  <si>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</si>
  <si>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</si>
  <si>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</si>
  <si>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</si>
  <si>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</si>
  <si>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</si>
  <si>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</si>
  <si>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</si>
  <si>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</si>
  <si>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</si>
  <si>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</si>
  <si>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</si>
  <si>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</si>
  <si>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</si>
  <si>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</si>
  <si>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</si>
  <si>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</si>
  <si>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</si>
  <si>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Száma</t>
  </si>
  <si>
    <t>Közfoglalkoztatottak létszáma (fő)</t>
  </si>
  <si>
    <t xml:space="preserve">   Költségvetési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</si>
  <si>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</si>
  <si>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</si>
  <si>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</si>
  <si>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</si>
  <si>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</si>
  <si>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</si>
  <si>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</si>
  <si>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</si>
  <si>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</si>
  <si>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</si>
  <si>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</si>
  <si>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</si>
  <si>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</si>
  <si>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</si>
  <si>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</si>
  <si>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</si>
  <si>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</si>
  <si>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</si>
  <si>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</si>
  <si>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</si>
  <si>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</si>
  <si>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</si>
  <si>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</si>
  <si>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</si>
  <si>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</si>
  <si>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</si>
  <si>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</si>
  <si>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</si>
  <si>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</si>
  <si>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</si>
  <si>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</si>
  <si>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</si>
  <si>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</si>
  <si>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4.1.</t>
  </si>
  <si>
    <t>4.2.</t>
  </si>
  <si>
    <t>4.3.</t>
  </si>
  <si>
    <t>4.4.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</si>
  <si>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</si>
  <si>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</si>
  <si>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</si>
  <si>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</si>
  <si>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</si>
  <si>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</si>
  <si>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</si>
  <si>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</si>
  <si>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</si>
  <si>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</si>
  <si>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</si>
  <si>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</si>
  <si>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</si>
  <si>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</si>
  <si>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</si>
  <si>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</si>
  <si>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</si>
  <si>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</si>
  <si>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</si>
  <si>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</si>
  <si>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</si>
  <si>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</si>
  <si>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</si>
  <si>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</si>
  <si>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</si>
  <si>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</si>
  <si>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</si>
  <si>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</si>
  <si>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</si>
  <si>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</si>
  <si>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</si>
  <si>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</si>
  <si>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</si>
  <si>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</si>
  <si>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</si>
  <si>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</si>
  <si>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</si>
  <si>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</si>
  <si>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</si>
  <si>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</si>
  <si>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</si>
  <si>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</si>
  <si>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</si>
  <si>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</si>
  <si>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Befektetési célú belföldi értékpapírok beváltása,  értékesítése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</si>
  <si>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</si>
  <si>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</si>
  <si>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</si>
  <si>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</si>
  <si>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</si>
  <si>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</si>
  <si>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</si>
  <si>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</si>
  <si>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</si>
  <si>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</si>
  <si>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</si>
  <si>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</si>
  <si>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</si>
  <si>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</si>
  <si>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</si>
  <si>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</si>
  <si>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</si>
  <si>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</si>
  <si>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</si>
  <si>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</si>
  <si>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</si>
  <si>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</si>
  <si>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</si>
  <si>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</si>
  <si>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</si>
  <si>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</si>
  <si>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</si>
  <si>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</si>
  <si>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</si>
  <si>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</si>
  <si>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</si>
  <si>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</si>
  <si>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</si>
  <si>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</si>
  <si>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</si>
  <si>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</si>
  <si>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</si>
  <si>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</si>
  <si>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</si>
  <si>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</si>
  <si>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</si>
  <si>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</si>
  <si>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</si>
  <si>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</si>
  <si>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</si>
  <si>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</si>
  <si>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</si>
  <si>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</si>
  <si>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</si>
  <si>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</si>
  <si>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</si>
  <si>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</si>
  <si>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</si>
  <si>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</si>
  <si>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</si>
  <si>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</si>
  <si>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</si>
  <si>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</si>
  <si>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</si>
  <si>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</si>
  <si>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</si>
  <si>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</si>
  <si>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</si>
  <si>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</si>
  <si>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</si>
  <si>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</si>
  <si>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</si>
  <si>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</si>
  <si>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</si>
  <si>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</si>
  <si>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</si>
  <si>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</si>
  <si>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</si>
  <si>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</si>
  <si>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</si>
  <si>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</si>
  <si>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</si>
  <si>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</si>
  <si>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</si>
  <si>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</si>
  <si>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</si>
  <si>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</si>
  <si>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</si>
  <si>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</si>
  <si>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</si>
  <si>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</si>
  <si>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</si>
  <si>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</si>
  <si>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04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</si>
  <si>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</si>
  <si>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</si>
  <si>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</si>
  <si>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</si>
  <si>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</si>
  <si>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</si>
  <si>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</si>
  <si>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</si>
  <si>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</si>
  <si>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</si>
  <si>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</si>
  <si>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</si>
  <si>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</si>
  <si>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</si>
  <si>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</si>
  <si>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</si>
  <si>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</si>
  <si>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</si>
  <si>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</si>
  <si>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</si>
  <si>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</si>
  <si>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</si>
  <si>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</si>
  <si>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</si>
  <si>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</si>
  <si>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</si>
  <si>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</si>
  <si>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</si>
  <si>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</si>
  <si>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</si>
  <si>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</si>
  <si>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</si>
  <si>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</si>
  <si>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</si>
  <si>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</si>
  <si>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</si>
  <si>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</si>
  <si>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</si>
  <si>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</si>
  <si>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</si>
  <si>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</si>
  <si>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</si>
  <si>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</si>
  <si>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</si>
  <si>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</si>
  <si>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</si>
  <si>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</si>
  <si>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</si>
  <si>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</si>
  <si>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</si>
  <si>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</si>
  <si>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</si>
  <si>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</si>
  <si>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</si>
  <si>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>A</t>
  </si>
  <si>
    <t>B</t>
  </si>
  <si>
    <t>C</t>
  </si>
  <si>
    <t>E</t>
  </si>
  <si>
    <t>D</t>
  </si>
  <si>
    <t>F</t>
  </si>
  <si>
    <t>G</t>
  </si>
  <si>
    <t>H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</si>
  <si>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</si>
  <si>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</si>
  <si>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</si>
  <si>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</si>
  <si>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</si>
  <si>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</si>
  <si>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</si>
  <si>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</si>
  <si>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</si>
  <si>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</si>
  <si>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</si>
  <si>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</si>
  <si>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</si>
  <si>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Központi, irányító szervi támogatás</t>
  </si>
  <si>
    <t>Belföldi finanszírozás kiadásai (6.1. + … + 6.5.)</t>
  </si>
  <si>
    <t>Eredeti
előirányzat</t>
  </si>
  <si>
    <t>Kiadási jogcím</t>
  </si>
  <si>
    <t>Hitel-, kölcsöntörlesztés államházt-on kívülre (4.1. + … + 4.3.)</t>
  </si>
  <si>
    <t xml:space="preserve">F </t>
  </si>
  <si>
    <t>2.1. számú melléklet C. oszlop 13. sor + 2.2. számú melléklet C. oszlop 12. sor</t>
  </si>
  <si>
    <t>2.1. számú melléklet D. oszlop 13. sor + 2.2. számú melléklet D. oszlop 12. sor</t>
  </si>
  <si>
    <t>2.1. számú melléklet E. oszlop 13. sor + 2.2. számú melléklet E. oszlop 12. sor</t>
  </si>
  <si>
    <t>2.1. számú melléklet G. oszlop 13. sor + 2.2. számú melléklet G. oszlop 12. sor</t>
  </si>
  <si>
    <t>2.1. számú melléklet H. oszlop 13. sor + 2.2. számú melléklet H. oszlop 12. sor</t>
  </si>
  <si>
    <t>2.1. számú melléklet I. oszlop 13. sor + 2.2. számú melléklet I. oszlop 12. sor</t>
  </si>
  <si>
    <t>2.1. számú melléklet C. oszlop 24. sor + 2.2. számú melléklet C. oszlop 25. sor</t>
  </si>
  <si>
    <t>2.1. számú melléklet C. oszlop 25. sor + 2.2. számú melléklet C. oszlop 26. sor</t>
  </si>
  <si>
    <t>2.1. számú melléklet D. oszlop 24. sor + 2.2. számú melléklet D. oszlop 25. sor</t>
  </si>
  <si>
    <t>2.1. számú melléklet D. oszlop 25. sor + 2.2. számú melléklet D. oszlop 26. sor</t>
  </si>
  <si>
    <t>2.1. számú melléklet E. oszlop 24. sor + 2.2. számú melléklet E. oszlop 25. sor</t>
  </si>
  <si>
    <t>2.1. számú melléklet E. oszlop 25. sor + 2.2. számú melléklet E. oszlop 26. sor</t>
  </si>
  <si>
    <t>2.1. számú melléklet G. oszlop 24. sor + 2.2. számú melléklet G. oszlop 25. sor</t>
  </si>
  <si>
    <t>2.1. számú melléklet G. oszlop 25. sor + 2.2. számú melléklet G. oszlop 26. sor</t>
  </si>
  <si>
    <t>2.1. számú melléklet H. oszlop 24. sor + 2.2. számú melléklet H. oszlop 25. sor</t>
  </si>
  <si>
    <t>2.1. számú melléklet H. oszlop 25. sor + 2.2. számú melléklet H. oszlop 26. sor</t>
  </si>
  <si>
    <t>2.1. számú melléklet I. oszlop 24. sor + 2.2. számú melléklet I. oszlop 25. sor</t>
  </si>
  <si>
    <t>2.1. számú melléklet I. oszlop 25. sor + 2.2. számú melléklet I. oszlop 26. sor</t>
  </si>
  <si>
    <t>1.1 sz. melléklet Bevételek táblázat C. oszlop 17 sora =</t>
  </si>
  <si>
    <t>1.1 sz. melléklet Bevételek táblázat C. oszlop 18 sora =</t>
  </si>
  <si>
    <t>1.1. sz. melléklet Bevételek táblázat C. oszlop 9 sora =</t>
  </si>
  <si>
    <t>1.1. sz. melléklet Bevételek táblázat D. oszlop 9 sora =</t>
  </si>
  <si>
    <t>1.1. sz. melléklet Bevételek táblázat D. oszlop 17 sora =</t>
  </si>
  <si>
    <t>1.1. sz. melléklet Bevételek táblázat D. oszlop 18 sora =</t>
  </si>
  <si>
    <t>1.1. sz. melléklet Bevételek táblázat E. oszlop 9 sora =</t>
  </si>
  <si>
    <t>1.1. sz. melléklet Bevételek táblázat E. oszlop 17 sora =</t>
  </si>
  <si>
    <t>1.1. sz. melléklet Bevételek táblázat E. oszlop 18 sora =</t>
  </si>
  <si>
    <t>1.1.sz. melléklet Kiadások táblázat C. oszlop 3 sora =</t>
  </si>
  <si>
    <t>1.1. sz. melléklet Kiadások táblázat C. oszlop 10 sora =</t>
  </si>
  <si>
    <t>1.1. sz. melléklet Kiadások táblázat C. oszlop 11 sora =</t>
  </si>
  <si>
    <t>1.1. sz. melléklet Kiadások táblázat D. oszlop 3 sora =</t>
  </si>
  <si>
    <t>1.1. sz. melléklet Kiadások táblázat D. oszlop 10 sora =</t>
  </si>
  <si>
    <t>1.1. sz. melléklet Kiadások táblázat D. oszlop 11 sora =</t>
  </si>
  <si>
    <t>1.1. sz. melléklet Kiadások táblázat E. oszlop 3 sora =</t>
  </si>
  <si>
    <t>1.1. sz. melléklet Kiadások táblázat E. oszlop 10 sora =</t>
  </si>
  <si>
    <t>1.1.sz. melléklet Kiadások táblázat E. oszlop 11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</si>
  <si>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</si>
  <si>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</si>
  <si>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</si>
  <si>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E. oszlop 11 sora =</t>
  </si>
  <si>
    <t>Építményadó</t>
  </si>
  <si>
    <t>Idegenforgalmi adó</t>
  </si>
  <si>
    <t>Iparűzési adó</t>
  </si>
  <si>
    <t>Talajterhelési díj</t>
  </si>
  <si>
    <t>4.5.</t>
  </si>
  <si>
    <t>4.6.</t>
  </si>
  <si>
    <t>4.7.</t>
  </si>
  <si>
    <t>Közhatalmi bevételek (4.1.+...+4.7.)</t>
  </si>
  <si>
    <t>Kamatbevételek és más nyereségjellegű bevételek</t>
  </si>
  <si>
    <t>Költségvetési rendelet módosítás űrlapjainak összefüggései:</t>
  </si>
  <si>
    <t xml:space="preserve">   Váltóbevételek</t>
  </si>
  <si>
    <t>Költségvetés módosítás űrlapjainak összefüggései:</t>
  </si>
  <si>
    <t>E=C±D</t>
  </si>
  <si>
    <t>I=G±H</t>
  </si>
  <si>
    <t>Kiemelt előirányzat, előirányzat megnevezése</t>
  </si>
  <si>
    <t>Forintban!</t>
  </si>
  <si>
    <t>Bruttó  hiány:</t>
  </si>
  <si>
    <t>Bruttó  többlet:</t>
  </si>
  <si>
    <t>Éven belüli lejáratú belföldi értékpapírok kibocsátása</t>
  </si>
  <si>
    <t>Éven túli lejáratú belföldi értékpapírok kibocsátása</t>
  </si>
  <si>
    <t>Lejötött betétek megszüntetése</t>
  </si>
  <si>
    <t>Módosítások összesen</t>
  </si>
  <si>
    <t>I=(E+H)</t>
  </si>
  <si>
    <t>H=(F+G)</t>
  </si>
  <si>
    <t>05</t>
  </si>
  <si>
    <t>ALAPADATOK</t>
  </si>
  <si>
    <t>1. költségvetési szerv neve</t>
  </si>
  <si>
    <t>2. költségvetési szerv neve</t>
  </si>
  <si>
    <t>3. költségvetési szerv neve</t>
  </si>
  <si>
    <t>2019. ÉVI KÖLTSÉGVETÉSI RENDELET ÖSSZEVONT BEVÉTELEINEK KIADÁSAINAK MÓDOSÍTÁSA</t>
  </si>
  <si>
    <t>2019. évi eredeti előirányzat BEVÉTELEK</t>
  </si>
  <si>
    <t>I</t>
  </si>
  <si>
    <t>J=(D+…+I)</t>
  </si>
  <si>
    <t>K=(C+J)</t>
  </si>
  <si>
    <t>Beruházási (felhalmozási) kiadások előirányzatának módosítása beruházásonként</t>
  </si>
  <si>
    <t>II. Felhalmozási célú bevételek és kiadások mérlegének módosítása
(Önkormányzati szinten)</t>
  </si>
  <si>
    <t>I. Működési célú bevételek és kiadások mérlegének módosítása
(Önkormányzati szinten)</t>
  </si>
  <si>
    <t>Felújítási kiadások előirányzatának módosítása felújításonként</t>
  </si>
  <si>
    <t>Eddigi módosítások összege 2019-ben</t>
  </si>
  <si>
    <t>Kötelező feladtok bevételeinek, kiadásainak módosítása</t>
  </si>
  <si>
    <t>Önként vállalt feladatok bevételeinek, kiadásainak módosítása</t>
  </si>
  <si>
    <t>Összes  bevétel, kiadás módosítása</t>
  </si>
  <si>
    <t>Államigazgatási feladatok  bevételeinek, kiadásainak módosítása</t>
  </si>
  <si>
    <t>Költségvetési szerv megnevezése</t>
  </si>
  <si>
    <t>Működési bevételek (1.1.+…+1.11.)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</si>
  <si>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</si>
  <si>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</si>
  <si>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</si>
  <si>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</si>
  <si>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</si>
  <si>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 xml:space="preserve">  2.3-ból EU támogatás</t>
  </si>
  <si>
    <t>Felhalmozási célú támogatások államháztartáson belülről (4.1.+…+4.3.)</t>
  </si>
  <si>
    <t>Egyéb felhalmozási célú támogatások bevételei államháztartáson belülről</t>
  </si>
  <si>
    <t xml:space="preserve">  4.3.-ból EU-s támogatás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</si>
  <si>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</si>
  <si>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</si>
  <si>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</si>
  <si>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</si>
  <si>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</si>
  <si>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</si>
  <si>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Vállalkozási maradvány igénybevétele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</si>
  <si>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</si>
  <si>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</si>
  <si>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</si>
  <si>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</si>
  <si>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</si>
  <si>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</si>
  <si>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</si>
  <si>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</si>
  <si>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</si>
  <si>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Eeredeti
 előirányzat</t>
  </si>
  <si>
    <t>Módosítások
 összesen</t>
  </si>
  <si>
    <t xml:space="preserve"> '01</t>
  </si>
  <si>
    <t xml:space="preserve">Összes bevétel, kiadás </t>
  </si>
  <si>
    <t xml:space="preserve">3. sz. módosítás </t>
  </si>
  <si>
    <t xml:space="preserve">4. sz. módosítás </t>
  </si>
  <si>
    <t xml:space="preserve">6. sz. módosítás </t>
  </si>
  <si>
    <t>Tartalomjegyzék</t>
  </si>
  <si>
    <t>Dokumentum neve</t>
  </si>
  <si>
    <t>A dokumentációs rendszerben található táblázatok listája</t>
  </si>
  <si>
    <t>Ugrás</t>
  </si>
  <si>
    <t>Alapadatok</t>
  </si>
  <si>
    <t>Adatok megadása</t>
  </si>
  <si>
    <t>Összefüggések</t>
  </si>
  <si>
    <t>Táblázuatok adatainak összefüggései</t>
  </si>
  <si>
    <t xml:space="preserve">1.1. melléklet </t>
  </si>
  <si>
    <t>1.2. melléklet</t>
  </si>
  <si>
    <t>1.3. melléklet</t>
  </si>
  <si>
    <t>1.4. melléklet</t>
  </si>
  <si>
    <t>2.1. melléklet</t>
  </si>
  <si>
    <t>2.2. melléklet</t>
  </si>
  <si>
    <t>Ellenőrző lista</t>
  </si>
  <si>
    <t>Ellenőrzés az 1-es és 2.1., 2.2. mellékletek adati esetében</t>
  </si>
  <si>
    <t>3. melléklet</t>
  </si>
  <si>
    <t>4. melléklet</t>
  </si>
  <si>
    <t>5.1. melléklet</t>
  </si>
  <si>
    <t>5.1.1. melléklet</t>
  </si>
  <si>
    <t>5.1.2. melléklet</t>
  </si>
  <si>
    <t>5.1.3. melléklet</t>
  </si>
  <si>
    <t>5.2. melléklet</t>
  </si>
  <si>
    <t>5.3. melléklet</t>
  </si>
  <si>
    <t>5.4. melléklet</t>
  </si>
  <si>
    <t>5.5. melléklet</t>
  </si>
  <si>
    <t>5.6. melléklet</t>
  </si>
  <si>
    <t>5.7. melléklet</t>
  </si>
  <si>
    <t>5.8. melléklet</t>
  </si>
  <si>
    <t>5.9. melléklet</t>
  </si>
  <si>
    <t>5.10. melléklet</t>
  </si>
  <si>
    <t>5.11. melléklet</t>
  </si>
  <si>
    <t>5.12. melléklet</t>
  </si>
  <si>
    <t>KÖLTSÉGVETÉSI RENDLET MÓDOSÍTÁSA</t>
  </si>
  <si>
    <t>2019. évi költségvetési rendelet összevont bevételeinek kiadásainak módosítása</t>
  </si>
  <si>
    <t>2019. évi költségvetési rendelet kötelező feladatok bevételeinek kiadásainak módosítása</t>
  </si>
  <si>
    <t>2019. évi költségvetési rendelet önként vállalt feladatok bevételeinek kiadásainak módosítása</t>
  </si>
  <si>
    <t>2019. évi költségvetési rendelet államigazgatási feladatok bevételeinek kiadásainak módosítása</t>
  </si>
  <si>
    <t>Működési célú bevételek, kiadások mérlegének módosítása</t>
  </si>
  <si>
    <t>Felhalmozási célú bevételek, kiadások mérlegének módosítása</t>
  </si>
  <si>
    <t>Előterjesztéskor</t>
  </si>
  <si>
    <t xml:space="preserve">1. sz. módosítás </t>
  </si>
  <si>
    <t xml:space="preserve">.2. sz. módosítás </t>
  </si>
  <si>
    <t xml:space="preserve">.5. sz. módosítás </t>
  </si>
  <si>
    <t>6. melléklet</t>
  </si>
  <si>
    <t>Egyéb</t>
  </si>
  <si>
    <t>Berzence Nagyközség Önkormányzata</t>
  </si>
  <si>
    <t>Berzencei Polgármesteri  Hivatal</t>
  </si>
  <si>
    <t>Berzencei Polgármesteri Hivatal</t>
  </si>
  <si>
    <t>Berzencei Szent Antal Óvoda, bölcsőde és Konyha</t>
  </si>
  <si>
    <t>Berzencei Zrínyi Miklós Művelődési Ház</t>
  </si>
  <si>
    <t>Termőföld bérbeadás szja</t>
  </si>
  <si>
    <t>államháztartáson belüli megelőlegezés visszafizetése</t>
  </si>
  <si>
    <t>MTZ traktor bezerzés</t>
  </si>
  <si>
    <t>Játszótéri eszközök, játékok</t>
  </si>
  <si>
    <t>Informatikai eszköz beszrzés (EFOP Nő az esély)</t>
  </si>
  <si>
    <t>Csóri Sándor program B.Z.M. Művelődési Ház)</t>
  </si>
  <si>
    <t>EFOP Még 1 esély egyéb tárgyi eszköz beszerzés</t>
  </si>
  <si>
    <t>Filagória felújítása (EFOP Humánerőforrás pály)</t>
  </si>
  <si>
    <t>Óvoda épület felújítása</t>
  </si>
  <si>
    <t>Utak felújítása</t>
  </si>
  <si>
    <t>B.Z.M. Művelődési Ház felújítás</t>
  </si>
  <si>
    <t>Kötelező feladatok bevételei, kiadása</t>
  </si>
  <si>
    <t>Berzencei Szent Antal Óvoda, Bölcsőde és Konyha</t>
  </si>
  <si>
    <t xml:space="preserve"> </t>
  </si>
  <si>
    <t>1.sz.számú módosítás utáni előirányzat</t>
  </si>
  <si>
    <r>
      <t xml:space="preserve">   Működési költségvetés kiadásai </t>
    </r>
    <r>
      <rPr>
        <sz val="10"/>
        <rFont val="Times New Roman CE"/>
        <family val="0"/>
      </rPr>
      <t>(1.1+…+1.5.+1.18.)</t>
    </r>
  </si>
  <si>
    <r>
      <t xml:space="preserve">   Felhalmozási költségvetés kiadásai </t>
    </r>
    <r>
      <rPr>
        <sz val="10"/>
        <rFont val="Times New Roman CE"/>
        <family val="0"/>
      </rPr>
      <t>(2.1.+2.3.+2.5.)</t>
    </r>
  </si>
  <si>
    <t>1.számú módosítás utáni előirányzat</t>
  </si>
  <si>
    <r>
      <t xml:space="preserve">   Működési költségvetés kiadásai </t>
    </r>
    <r>
      <rPr>
        <sz val="10"/>
        <rFont val="Times New Roman CE"/>
        <family val="0"/>
      </rPr>
      <t>(1.1+…+1.5+1.18.)</t>
    </r>
  </si>
  <si>
    <t>1.sz. módosítás utáni előirányzat</t>
  </si>
  <si>
    <t>1.sz.módosítás utáni előirányzat</t>
  </si>
  <si>
    <t>Halmozott módosítás 2019. 12...-ig</t>
  </si>
  <si>
    <t>Halmozott módosítás 2019.12…</t>
  </si>
  <si>
    <t>Mosógép vásárlás (B.SzA: Óvoda, Bölcsőde és Konyha</t>
  </si>
  <si>
    <t>Eszköz beszerzés (Bozótvágók stb)</t>
  </si>
  <si>
    <t>Magyar Falu program (fogorvosi eszköz beszerzés)</t>
  </si>
  <si>
    <t>Egyéb tárgyi eszköz besz (EFOP Nő az esély)</t>
  </si>
  <si>
    <t>Eszköz beszerzés (Közfoglalkozttás)</t>
  </si>
  <si>
    <t xml:space="preserve">Eszköz beszerzés (TOP-5.3.1-16) </t>
  </si>
  <si>
    <t>Bölcsőde épület felújítása(szigetelése)</t>
  </si>
  <si>
    <t>2019.3. módosítás utáni előirányzat</t>
  </si>
  <si>
    <t>2019.3. Módosítás utáni előirányzat</t>
  </si>
  <si>
    <t>Államháztartáson belüli megelőlegezés</t>
  </si>
  <si>
    <t>Dél- zala beruházás</t>
  </si>
  <si>
    <t>3.sz. módosítás</t>
  </si>
  <si>
    <t>Eszközbeszerzés</t>
  </si>
  <si>
    <t>Módosítások összesen 2019. 12.31..-ig</t>
  </si>
  <si>
    <t>3. számú módosítás utáni előirányzat</t>
  </si>
  <si>
    <t>Módosítás 3.számú</t>
  </si>
  <si>
    <t>Dél-zala vizmű ingatlan és eszköz felújítás</t>
  </si>
  <si>
    <t>Magyar Falu Progra Járda feújítás (Településfejlesztési projekt)</t>
  </si>
  <si>
    <t>1.1. melléklet  a ../2020.(II.25.) önkormányzati rendelet-tervezethez</t>
  </si>
  <si>
    <t>3. melléklet  a ../2020.(II.25.) önkormányzati rendelet-tervezethez</t>
  </si>
  <si>
    <t>4. melléklet a ../2020.(II.25.) önkormányzati rendelet-tervezethez</t>
  </si>
  <si>
    <t xml:space="preserve">5.1. melléklet a ../2020.(II.25.) önkormányzati rendelet-tervezethez </t>
  </si>
  <si>
    <t>5.1.1. melléklet  a ../2020.(II.25.) önkormányzati rendelet-tervezethez</t>
  </si>
  <si>
    <t>5.1.2. melléklet  a ../2020.(II.25.) önkormányzati rendelet-tervezethez</t>
  </si>
  <si>
    <t>5.2. melléklet a ../2020.(II.25.) önkormányzati rendelet-tervezethez</t>
  </si>
  <si>
    <t>5.2.1. melléklet a ../2020.(II.25.) önkormányzati rendelet-tervezethez</t>
  </si>
  <si>
    <t>5.2.2. melléklet a ../2020.(II.25.) önkormányzati rendelet-tervezethez</t>
  </si>
  <si>
    <t>5.3. melléklet  a ../2020.(II.25.) önkormányzati rendelet-tervezethez</t>
  </si>
  <si>
    <t>5.4. melléklet a ../2020.(II.25.) önkormányzati rendelet-tervezethez</t>
  </si>
  <si>
    <t>5.4.1. melléklet a ../2020.(II.25.) önkormányzati rendelet-tervezethez</t>
  </si>
  <si>
    <t>5.4.2.  melléklet a ../2020.(II.25.) önkormányzati rendelet-tervezethez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</si>
</sst>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0&quot;.&quot;"/>
    <numFmt numFmtId="173" formatCode="#,##0.0"/>
  </numFmts>
  <fonts count="84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sz val="12"/>
      <color indexed="10"/>
      <name val="Times New Roman CE"/>
      <family val="0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1"/>
      <name val="Times New Roman CE"/>
      <family val="0"/>
    </font>
    <font>
      <b/>
      <i/>
      <sz val="9"/>
      <name val="Times New Roman CE"/>
      <family val="0"/>
    </font>
    <font>
      <b/>
      <sz val="14"/>
      <name val="Times New Roman CE"/>
      <family val="0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i/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9"/>
      <color indexed="8"/>
      <name val="Times New Roman CE"/>
      <family val="1"/>
    </font>
    <font>
      <b/>
      <sz val="8"/>
      <color indexed="8"/>
      <name val="Times New Roman CE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10"/>
      <name val="Times New Roman CE"/>
      <family val="0"/>
    </font>
    <font>
      <b/>
      <sz val="10"/>
      <color indexed="8"/>
      <name val="Times New Roman CE"/>
      <family val="1"/>
    </font>
    <font>
      <b/>
      <sz val="14"/>
      <color indexed="8"/>
      <name val="Times New Roman"/>
      <family val="1"/>
    </font>
    <font>
      <b/>
      <sz val="14"/>
      <color indexed="10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9"/>
      <color theme="1"/>
      <name val="Times New Roman CE"/>
      <family val="1"/>
    </font>
    <font>
      <b/>
      <sz val="8"/>
      <color theme="1"/>
      <name val="Times New Roman CE"/>
      <family val="1"/>
    </font>
    <font>
      <b/>
      <sz val="9"/>
      <color rgb="FF000000"/>
      <name val="Times New Roman CE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0"/>
      <color rgb="FFFF0000"/>
      <name val="Times New Roman CE"/>
      <family val="0"/>
    </font>
    <font>
      <b/>
      <sz val="10"/>
      <color theme="1"/>
      <name val="Times New Roman CE"/>
      <family val="1"/>
    </font>
    <font>
      <b/>
      <sz val="14"/>
      <color rgb="FF000000"/>
      <name val="Times New Roman"/>
      <family val="1"/>
    </font>
    <font>
      <b/>
      <sz val="14"/>
      <color rgb="FFFF0000"/>
      <name val="Times New Roman CE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8D8D8"/>
        <bgColor indexed="64"/>
      </patternFill>
    </fill>
    <fill>
      <patternFill patternType="lightHorizontal"/>
    </fill>
    <fill>
      <patternFill patternType="solid">
        <fgColor rgb="FFFFC000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20" borderId="1" applyNumberFormat="0" applyAlignment="0" applyProtection="0"/>
    <xf numFmtId="0" fontId="59" fillId="0" borderId="0" applyNumberFormat="0" applyFill="0" applyBorder="0" applyAlignment="0" applyProtection="0"/>
    <xf numFmtId="0" fontId="60" fillId="0" borderId="2" applyNumberFormat="0" applyFill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2" fillId="0" borderId="0" applyNumberFormat="0" applyFill="0" applyBorder="0" applyAlignment="0" applyProtection="0"/>
    <xf numFmtId="0" fontId="6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0" fillId="22" borderId="7" applyNumberFormat="0" applyFont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67" fillId="29" borderId="0" applyNumberFormat="0" applyBorder="0" applyAlignment="0" applyProtection="0"/>
    <xf numFmtId="0" fontId="68" fillId="30" borderId="8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>
      <alignment/>
      <protection/>
    </xf>
    <xf numFmtId="0" fontId="7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31" borderId="0" applyNumberFormat="0" applyBorder="0" applyAlignment="0" applyProtection="0"/>
    <xf numFmtId="0" fontId="73" fillId="32" borderId="0" applyNumberFormat="0" applyBorder="0" applyAlignment="0" applyProtection="0"/>
    <xf numFmtId="0" fontId="74" fillId="30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4">
    <xf numFmtId="0" fontId="0" fillId="0" borderId="0" xfId="0" applyAlignment="1">
      <alignment/>
    </xf>
    <xf numFmtId="0" fontId="0" fillId="0" borderId="0" xfId="0" applyFill="1" applyAlignment="1">
      <alignment vertical="center" wrapText="1"/>
    </xf>
    <xf numFmtId="0" fontId="13" fillId="0" borderId="10" xfId="60" applyFont="1" applyFill="1" applyBorder="1" applyAlignment="1" applyProtection="1">
      <alignment horizontal="left" vertical="center" wrapText="1" indent="1"/>
      <protection/>
    </xf>
    <xf numFmtId="0" fontId="13" fillId="0" borderId="11" xfId="60" applyFont="1" applyFill="1" applyBorder="1" applyAlignment="1" applyProtection="1">
      <alignment horizontal="left" vertical="center" wrapText="1" indent="1"/>
      <protection/>
    </xf>
    <xf numFmtId="0" fontId="13" fillId="0" borderId="12" xfId="60" applyFont="1" applyFill="1" applyBorder="1" applyAlignment="1" applyProtection="1">
      <alignment horizontal="left" vertical="center" wrapText="1" indent="1"/>
      <protection/>
    </xf>
    <xf numFmtId="0" fontId="13" fillId="0" borderId="13" xfId="60" applyFont="1" applyFill="1" applyBorder="1" applyAlignment="1" applyProtection="1">
      <alignment horizontal="left" vertical="center" wrapText="1" indent="1"/>
      <protection/>
    </xf>
    <xf numFmtId="0" fontId="13" fillId="0" borderId="14" xfId="60" applyFont="1" applyFill="1" applyBorder="1" applyAlignment="1" applyProtection="1">
      <alignment horizontal="left" vertical="center" wrapText="1" indent="1"/>
      <protection/>
    </xf>
    <xf numFmtId="0" fontId="12" fillId="0" borderId="15" xfId="60" applyFont="1" applyFill="1" applyBorder="1" applyAlignment="1" applyProtection="1">
      <alignment horizontal="left" vertical="center" wrapText="1" indent="1"/>
      <protection/>
    </xf>
    <xf numFmtId="0" fontId="12" fillId="0" borderId="16" xfId="60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4" fillId="0" borderId="0" xfId="0" applyNumberFormat="1" applyFont="1" applyFill="1" applyAlignment="1" applyProtection="1">
      <alignment horizontal="right" wrapText="1"/>
      <protection/>
    </xf>
    <xf numFmtId="164" fontId="12" fillId="0" borderId="18" xfId="0" applyNumberFormat="1" applyFont="1" applyFill="1" applyBorder="1" applyAlignment="1" applyProtection="1">
      <alignment horizontal="center" vertical="center" wrapText="1"/>
      <protection/>
    </xf>
    <xf numFmtId="164" fontId="12" fillId="0" borderId="19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3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164" fontId="3" fillId="0" borderId="0" xfId="0" applyNumberFormat="1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164" fontId="13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0" fontId="12" fillId="0" borderId="15" xfId="60" applyFont="1" applyFill="1" applyBorder="1" applyAlignment="1" applyProtection="1">
      <alignment horizontal="left" vertical="center" wrapText="1" indent="1"/>
      <protection/>
    </xf>
    <xf numFmtId="164" fontId="12" fillId="0" borderId="16" xfId="0" applyNumberFormat="1" applyFont="1" applyFill="1" applyBorder="1" applyAlignment="1" applyProtection="1">
      <alignment horizontal="left" vertical="center" wrapText="1" indent="1"/>
      <protection/>
    </xf>
    <xf numFmtId="0" fontId="4" fillId="0" borderId="22" xfId="0" applyFont="1" applyFill="1" applyBorder="1" applyAlignment="1" applyProtection="1">
      <alignment horizontal="right"/>
      <protection/>
    </xf>
    <xf numFmtId="0" fontId="22" fillId="0" borderId="0" xfId="0" applyFont="1" applyAlignment="1">
      <alignment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6" fillId="0" borderId="16" xfId="0" applyNumberFormat="1" applyFont="1" applyFill="1" applyBorder="1" applyAlignment="1" applyProtection="1">
      <alignment horizontal="center" vertical="center" wrapText="1"/>
      <protection/>
    </xf>
    <xf numFmtId="164" fontId="6" fillId="0" borderId="15" xfId="0" applyNumberFormat="1" applyFont="1" applyFill="1" applyBorder="1" applyAlignment="1" applyProtection="1">
      <alignment horizontal="center" vertical="center" wrapText="1"/>
      <protection/>
    </xf>
    <xf numFmtId="164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12" fillId="0" borderId="16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3" fillId="0" borderId="16" xfId="0" applyFont="1" applyFill="1" applyBorder="1" applyAlignment="1" applyProtection="1">
      <alignment horizontal="left" vertical="center"/>
      <protection/>
    </xf>
    <xf numFmtId="0" fontId="3" fillId="0" borderId="23" xfId="0" applyFont="1" applyFill="1" applyBorder="1" applyAlignment="1" applyProtection="1">
      <alignment vertical="center" wrapText="1"/>
      <protection/>
    </xf>
    <xf numFmtId="16" fontId="0" fillId="0" borderId="0" xfId="0" applyNumberFormat="1" applyFill="1" applyAlignment="1">
      <alignment vertical="center" wrapText="1"/>
    </xf>
    <xf numFmtId="0" fontId="16" fillId="0" borderId="15" xfId="0" applyFont="1" applyBorder="1" applyAlignment="1" applyProtection="1">
      <alignment horizontal="left" vertical="center" wrapText="1" indent="1"/>
      <protection/>
    </xf>
    <xf numFmtId="0" fontId="4" fillId="0" borderId="22" xfId="0" applyFont="1" applyFill="1" applyBorder="1" applyAlignment="1" applyProtection="1">
      <alignment horizontal="right" vertical="center"/>
      <protection/>
    </xf>
    <xf numFmtId="164" fontId="12" fillId="0" borderId="15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4" fillId="0" borderId="0" xfId="0" applyNumberFormat="1" applyFont="1" applyFill="1" applyAlignment="1" applyProtection="1">
      <alignment horizontal="right" vertical="center"/>
      <protection/>
    </xf>
    <xf numFmtId="164" fontId="6" fillId="0" borderId="16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15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24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2" fillId="0" borderId="25" xfId="0" applyNumberFormat="1" applyFont="1" applyFill="1" applyBorder="1" applyAlignment="1" applyProtection="1">
      <alignment horizontal="center" vertical="center" wrapText="1"/>
      <protection/>
    </xf>
    <xf numFmtId="164" fontId="12" fillId="0" borderId="16" xfId="0" applyNumberFormat="1" applyFont="1" applyFill="1" applyBorder="1" applyAlignment="1" applyProtection="1">
      <alignment horizontal="center" vertical="center" wrapText="1"/>
      <protection/>
    </xf>
    <xf numFmtId="164" fontId="12" fillId="0" borderId="15" xfId="0" applyNumberFormat="1" applyFont="1" applyFill="1" applyBorder="1" applyAlignment="1" applyProtection="1">
      <alignment horizontal="center" vertical="center" wrapText="1"/>
      <protection/>
    </xf>
    <xf numFmtId="164" fontId="12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26" xfId="0" applyNumberFormat="1" applyFill="1" applyBorder="1" applyAlignment="1" applyProtection="1">
      <alignment horizontal="left" vertical="center" wrapText="1" indent="1"/>
      <protection/>
    </xf>
    <xf numFmtId="164" fontId="13" fillId="0" borderId="21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27" xfId="0" applyNumberFormat="1" applyFill="1" applyBorder="1" applyAlignment="1" applyProtection="1">
      <alignment horizontal="left" vertical="center" wrapText="1" indent="1"/>
      <protection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28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25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29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30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27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0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21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21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20" xfId="0" applyNumberFormat="1" applyFont="1" applyFill="1" applyBorder="1" applyAlignment="1" applyProtection="1">
      <alignment horizontal="left" vertical="center" wrapText="1" indent="2"/>
      <protection/>
    </xf>
    <xf numFmtId="164" fontId="12" fillId="0" borderId="31" xfId="0" applyNumberFormat="1" applyFont="1" applyFill="1" applyBorder="1" applyAlignment="1" applyProtection="1">
      <alignment horizontal="right" vertical="center" wrapText="1" indent="1"/>
      <protection/>
    </xf>
    <xf numFmtId="0" fontId="2" fillId="0" borderId="0" xfId="60" applyFont="1" applyFill="1" applyProtection="1">
      <alignment/>
      <protection/>
    </xf>
    <xf numFmtId="0" fontId="2" fillId="0" borderId="0" xfId="60" applyFont="1" applyFill="1" applyAlignment="1" applyProtection="1">
      <alignment horizontal="right" vertical="center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0" fillId="0" borderId="29" xfId="0" applyNumberFormat="1" applyFill="1" applyBorder="1" applyAlignment="1" applyProtection="1">
      <alignment horizontal="left" vertical="center" wrapText="1" indent="1"/>
      <protection/>
    </xf>
    <xf numFmtId="164" fontId="13" fillId="0" borderId="30" xfId="0" applyNumberFormat="1" applyFont="1" applyFill="1" applyBorder="1" applyAlignment="1" applyProtection="1">
      <alignment horizontal="left" vertical="center" wrapText="1" indent="1"/>
      <protection/>
    </xf>
    <xf numFmtId="164" fontId="12" fillId="0" borderId="15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2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4" xfId="6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32" xfId="60" applyFont="1" applyFill="1" applyBorder="1" applyAlignment="1" applyProtection="1">
      <alignment horizontal="center" vertical="center" wrapText="1"/>
      <protection/>
    </xf>
    <xf numFmtId="0" fontId="12" fillId="0" borderId="33" xfId="60" applyFont="1" applyFill="1" applyBorder="1" applyAlignment="1" applyProtection="1">
      <alignment horizontal="center" vertical="center" wrapText="1"/>
      <protection/>
    </xf>
    <xf numFmtId="0" fontId="2" fillId="0" borderId="0" xfId="60" applyFill="1" applyProtection="1">
      <alignment/>
      <protection/>
    </xf>
    <xf numFmtId="0" fontId="13" fillId="0" borderId="0" xfId="60" applyFont="1" applyFill="1" applyProtection="1">
      <alignment/>
      <protection/>
    </xf>
    <xf numFmtId="0" fontId="0" fillId="0" borderId="0" xfId="60" applyFont="1" applyFill="1" applyProtection="1">
      <alignment/>
      <protection/>
    </xf>
    <xf numFmtId="0" fontId="15" fillId="0" borderId="12" xfId="0" applyFont="1" applyBorder="1" applyAlignment="1" applyProtection="1">
      <alignment horizontal="left" wrapText="1" indent="1"/>
      <protection/>
    </xf>
    <xf numFmtId="0" fontId="15" fillId="0" borderId="11" xfId="0" applyFont="1" applyBorder="1" applyAlignment="1" applyProtection="1">
      <alignment horizontal="left" wrapText="1" indent="1"/>
      <protection/>
    </xf>
    <xf numFmtId="0" fontId="15" fillId="0" borderId="14" xfId="0" applyFont="1" applyBorder="1" applyAlignment="1" applyProtection="1">
      <alignment horizontal="left" wrapText="1" indent="1"/>
      <protection/>
    </xf>
    <xf numFmtId="0" fontId="2" fillId="0" borderId="0" xfId="60" applyFill="1" applyAlignment="1" applyProtection="1">
      <alignment/>
      <protection/>
    </xf>
    <xf numFmtId="0" fontId="14" fillId="0" borderId="0" xfId="60" applyFont="1" applyFill="1" applyProtection="1">
      <alignment/>
      <protection/>
    </xf>
    <xf numFmtId="0" fontId="5" fillId="0" borderId="0" xfId="60" applyFont="1" applyFill="1" applyProtection="1">
      <alignment/>
      <protection/>
    </xf>
    <xf numFmtId="164" fontId="13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7" xfId="0" applyNumberFormat="1" applyFont="1" applyFill="1" applyBorder="1" applyAlignment="1" applyProtection="1" quotePrefix="1">
      <alignment horizontal="left" vertical="center" wrapText="1" indent="3"/>
      <protection locked="0"/>
    </xf>
    <xf numFmtId="164" fontId="13" fillId="0" borderId="30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3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49" fontId="13" fillId="0" borderId="21" xfId="60" applyNumberFormat="1" applyFont="1" applyFill="1" applyBorder="1" applyAlignment="1" applyProtection="1">
      <alignment horizontal="center" vertical="center" wrapText="1"/>
      <protection/>
    </xf>
    <xf numFmtId="49" fontId="13" fillId="0" borderId="17" xfId="60" applyNumberFormat="1" applyFont="1" applyFill="1" applyBorder="1" applyAlignment="1" applyProtection="1">
      <alignment horizontal="center" vertical="center" wrapText="1"/>
      <protection/>
    </xf>
    <xf numFmtId="49" fontId="13" fillId="0" borderId="20" xfId="60" applyNumberFormat="1" applyFont="1" applyFill="1" applyBorder="1" applyAlignment="1" applyProtection="1">
      <alignment horizontal="center" vertical="center" wrapText="1"/>
      <protection/>
    </xf>
    <xf numFmtId="164" fontId="13" fillId="0" borderId="12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7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30" xfId="0" applyNumberFormat="1" applyFill="1" applyBorder="1" applyAlignment="1" applyProtection="1">
      <alignment horizontal="left" vertical="center" wrapText="1"/>
      <protection locked="0"/>
    </xf>
    <xf numFmtId="164" fontId="12" fillId="0" borderId="23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34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5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6" xfId="6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23" xfId="0" applyNumberFormat="1" applyFont="1" applyFill="1" applyBorder="1" applyAlignment="1" applyProtection="1">
      <alignment horizontal="centerContinuous" vertical="center" wrapText="1"/>
      <protection/>
    </xf>
    <xf numFmtId="164" fontId="12" fillId="0" borderId="23" xfId="0" applyNumberFormat="1" applyFont="1" applyFill="1" applyBorder="1" applyAlignment="1" applyProtection="1">
      <alignment horizontal="center" vertical="center" wrapText="1"/>
      <protection/>
    </xf>
    <xf numFmtId="164" fontId="6" fillId="0" borderId="37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38" xfId="0" applyNumberFormat="1" applyFont="1" applyFill="1" applyBorder="1" applyAlignment="1" applyProtection="1">
      <alignment horizontal="centerContinuous" vertical="center" wrapText="1"/>
      <protection/>
    </xf>
    <xf numFmtId="0" fontId="20" fillId="0" borderId="0" xfId="0" applyFont="1" applyAlignment="1" applyProtection="1">
      <alignment/>
      <protection/>
    </xf>
    <xf numFmtId="0" fontId="14" fillId="0" borderId="0" xfId="0" applyFont="1" applyAlignment="1" applyProtection="1">
      <alignment horizontal="center"/>
      <protection/>
    </xf>
    <xf numFmtId="0" fontId="11" fillId="0" borderId="0" xfId="0" applyFont="1" applyFill="1" applyAlignment="1" applyProtection="1">
      <alignment/>
      <protection/>
    </xf>
    <xf numFmtId="3" fontId="11" fillId="0" borderId="0" xfId="0" applyNumberFormat="1" applyFont="1" applyFill="1" applyAlignment="1" applyProtection="1">
      <alignment horizontal="right" indent="1"/>
      <protection/>
    </xf>
    <xf numFmtId="0" fontId="11" fillId="0" borderId="0" xfId="0" applyFont="1" applyFill="1" applyAlignment="1" applyProtection="1">
      <alignment horizontal="right" indent="1"/>
      <protection/>
    </xf>
    <xf numFmtId="3" fontId="6" fillId="0" borderId="0" xfId="0" applyNumberFormat="1" applyFont="1" applyFill="1" applyAlignment="1" applyProtection="1">
      <alignment horizontal="right" indent="1"/>
      <protection/>
    </xf>
    <xf numFmtId="0" fontId="21" fillId="0" borderId="0" xfId="0" applyFont="1" applyFill="1" applyAlignment="1" applyProtection="1">
      <alignment/>
      <protection/>
    </xf>
    <xf numFmtId="0" fontId="18" fillId="0" borderId="0" xfId="0" applyFont="1" applyFill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3" fontId="3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4" xfId="0" applyNumberFormat="1" applyFont="1" applyFill="1" applyBorder="1" applyAlignment="1" applyProtection="1">
      <alignment horizontal="center" vertical="center" wrapText="1"/>
      <protection/>
    </xf>
    <xf numFmtId="164" fontId="6" fillId="0" borderId="15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31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24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24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39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40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41" xfId="60" applyNumberFormat="1" applyFont="1" applyFill="1" applyBorder="1" applyAlignment="1" applyProtection="1">
      <alignment horizontal="right" vertical="center" wrapText="1" indent="1"/>
      <protection/>
    </xf>
    <xf numFmtId="3" fontId="3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4" xfId="0" applyNumberFormat="1" applyFont="1" applyBorder="1" applyAlignment="1" applyProtection="1">
      <alignment horizontal="right" vertical="center" wrapText="1" indent="1"/>
      <protection/>
    </xf>
    <xf numFmtId="164" fontId="13" fillId="0" borderId="11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4" xfId="60" applyNumberFormat="1" applyFont="1" applyFill="1" applyBorder="1" applyAlignment="1" applyProtection="1">
      <alignment horizontal="right" vertical="center" wrapText="1" indent="1"/>
      <protection/>
    </xf>
    <xf numFmtId="0" fontId="75" fillId="0" borderId="43" xfId="60" applyFont="1" applyFill="1" applyBorder="1" applyAlignment="1" applyProtection="1">
      <alignment horizontal="center" vertical="center" wrapText="1"/>
      <protection locked="0"/>
    </xf>
    <xf numFmtId="0" fontId="76" fillId="0" borderId="33" xfId="60" applyFont="1" applyFill="1" applyBorder="1" applyAlignment="1" applyProtection="1">
      <alignment horizontal="center" vertical="center" wrapText="1"/>
      <protection/>
    </xf>
    <xf numFmtId="0" fontId="76" fillId="0" borderId="44" xfId="60" applyFont="1" applyFill="1" applyBorder="1" applyAlignment="1" applyProtection="1">
      <alignment horizontal="center" vertical="center" wrapText="1"/>
      <protection/>
    </xf>
    <xf numFmtId="0" fontId="77" fillId="0" borderId="15" xfId="0" applyFont="1" applyBorder="1" applyAlignment="1" applyProtection="1">
      <alignment horizontal="center" vertical="center" wrapText="1"/>
      <protection locked="0"/>
    </xf>
    <xf numFmtId="0" fontId="77" fillId="0" borderId="23" xfId="0" applyFont="1" applyBorder="1" applyAlignment="1" applyProtection="1">
      <alignment horizontal="center" vertical="center" wrapText="1"/>
      <protection locked="0"/>
    </xf>
    <xf numFmtId="0" fontId="77" fillId="0" borderId="31" xfId="0" applyFont="1" applyBorder="1" applyAlignment="1" applyProtection="1">
      <alignment horizontal="center" vertical="center" wrapText="1"/>
      <protection locked="0"/>
    </xf>
    <xf numFmtId="164" fontId="75" fillId="0" borderId="15" xfId="0" applyNumberFormat="1" applyFont="1" applyFill="1" applyBorder="1" applyAlignment="1" applyProtection="1">
      <alignment horizontal="center" vertical="center" wrapText="1"/>
      <protection/>
    </xf>
    <xf numFmtId="164" fontId="75" fillId="0" borderId="23" xfId="0" applyNumberFormat="1" applyFont="1" applyFill="1" applyBorder="1" applyAlignment="1" applyProtection="1">
      <alignment horizontal="center" vertical="center" wrapText="1"/>
      <protection locked="0"/>
    </xf>
    <xf numFmtId="164" fontId="75" fillId="0" borderId="16" xfId="0" applyNumberFormat="1" applyFont="1" applyFill="1" applyBorder="1" applyAlignment="1" applyProtection="1">
      <alignment horizontal="center" vertical="center" wrapText="1"/>
      <protection/>
    </xf>
    <xf numFmtId="164" fontId="75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75" fillId="0" borderId="24" xfId="0" applyNumberFormat="1" applyFont="1" applyFill="1" applyBorder="1" applyAlignment="1" applyProtection="1">
      <alignment horizontal="center" vertical="center" wrapText="1"/>
      <protection locked="0"/>
    </xf>
    <xf numFmtId="164" fontId="76" fillId="0" borderId="19" xfId="0" applyNumberFormat="1" applyFont="1" applyFill="1" applyBorder="1" applyAlignment="1" applyProtection="1">
      <alignment horizontal="center" vertical="center" wrapText="1"/>
      <protection/>
    </xf>
    <xf numFmtId="164" fontId="76" fillId="0" borderId="45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>
      <alignment/>
    </xf>
    <xf numFmtId="0" fontId="18" fillId="0" borderId="0" xfId="0" applyFont="1" applyAlignment="1">
      <alignment/>
    </xf>
    <xf numFmtId="164" fontId="76" fillId="0" borderId="24" xfId="0" applyNumberFormat="1" applyFont="1" applyBorder="1" applyAlignment="1" applyProtection="1">
      <alignment horizontal="center" vertical="center" wrapText="1"/>
      <protection/>
    </xf>
    <xf numFmtId="0" fontId="75" fillId="0" borderId="46" xfId="60" applyFont="1" applyFill="1" applyBorder="1" applyAlignment="1" applyProtection="1">
      <alignment horizontal="center" vertical="center" wrapText="1"/>
      <protection locked="0"/>
    </xf>
    <xf numFmtId="0" fontId="75" fillId="0" borderId="46" xfId="0" applyFont="1" applyBorder="1" applyAlignment="1" applyProtection="1">
      <alignment horizontal="center" vertical="center" wrapText="1"/>
      <protection locked="0"/>
    </xf>
    <xf numFmtId="0" fontId="75" fillId="0" borderId="47" xfId="60" applyFont="1" applyFill="1" applyBorder="1" applyAlignment="1" applyProtection="1">
      <alignment horizontal="center" vertical="center" wrapText="1"/>
      <protection locked="0"/>
    </xf>
    <xf numFmtId="0" fontId="2" fillId="0" borderId="0" xfId="60" applyFont="1" applyFill="1" applyProtection="1">
      <alignment/>
      <protection locked="0"/>
    </xf>
    <xf numFmtId="0" fontId="2" fillId="0" borderId="0" xfId="60" applyFont="1" applyFill="1" applyAlignment="1" applyProtection="1">
      <alignment horizontal="right" vertical="center" indent="1"/>
      <protection locked="0"/>
    </xf>
    <xf numFmtId="0" fontId="2" fillId="0" borderId="0" xfId="60" applyFill="1" applyProtection="1">
      <alignment/>
      <protection locked="0"/>
    </xf>
    <xf numFmtId="0" fontId="4" fillId="0" borderId="0" xfId="0" applyFont="1" applyFill="1" applyBorder="1" applyAlignment="1" applyProtection="1">
      <alignment horizontal="right" vertical="center"/>
      <protection locked="0"/>
    </xf>
    <xf numFmtId="164" fontId="5" fillId="0" borderId="0" xfId="0" applyNumberFormat="1" applyFont="1" applyFill="1" applyAlignment="1" applyProtection="1">
      <alignment horizontal="centerContinuous" vertical="center" wrapText="1"/>
      <protection locked="0"/>
    </xf>
    <xf numFmtId="164" fontId="0" fillId="0" borderId="0" xfId="0" applyNumberFormat="1" applyFill="1" applyAlignment="1" applyProtection="1">
      <alignment horizontal="center" vertical="center" wrapText="1"/>
      <protection locked="0"/>
    </xf>
    <xf numFmtId="164" fontId="0" fillId="0" borderId="0" xfId="0" applyNumberFormat="1" applyFill="1" applyAlignment="1" applyProtection="1">
      <alignment vertical="center" wrapText="1"/>
      <protection locked="0"/>
    </xf>
    <xf numFmtId="164" fontId="4" fillId="0" borderId="0" xfId="0" applyNumberFormat="1" applyFont="1" applyFill="1" applyAlignment="1" applyProtection="1">
      <alignment horizontal="right" wrapText="1"/>
      <protection locked="0"/>
    </xf>
    <xf numFmtId="164" fontId="16" fillId="0" borderId="42" xfId="0" applyNumberFormat="1" applyFont="1" applyBorder="1" applyAlignment="1" applyProtection="1">
      <alignment horizontal="right" vertical="center" wrapText="1" indent="1"/>
      <protection/>
    </xf>
    <xf numFmtId="164" fontId="2" fillId="0" borderId="0" xfId="0" applyNumberFormat="1" applyFont="1" applyFill="1" applyAlignment="1">
      <alignment vertical="center" wrapText="1" readingOrder="2"/>
    </xf>
    <xf numFmtId="0" fontId="6" fillId="0" borderId="25" xfId="0" applyFont="1" applyFill="1" applyBorder="1" applyAlignment="1" applyProtection="1" quotePrefix="1">
      <alignment horizontal="right" vertical="center" readingOrder="2"/>
      <protection locked="0"/>
    </xf>
    <xf numFmtId="0" fontId="5" fillId="0" borderId="0" xfId="0" applyFont="1" applyFill="1" applyAlignment="1">
      <alignment vertical="center" readingOrder="2"/>
    </xf>
    <xf numFmtId="49" fontId="6" fillId="0" borderId="25" xfId="0" applyNumberFormat="1" applyFont="1" applyFill="1" applyBorder="1" applyAlignment="1" applyProtection="1">
      <alignment horizontal="right" vertical="center" readingOrder="2"/>
      <protection locked="0"/>
    </xf>
    <xf numFmtId="0" fontId="3" fillId="0" borderId="0" xfId="0" applyFont="1" applyFill="1" applyAlignment="1">
      <alignment vertical="center" readingOrder="2"/>
    </xf>
    <xf numFmtId="0" fontId="23" fillId="0" borderId="0" xfId="0" applyFont="1" applyAlignment="1" applyProtection="1">
      <alignment horizontal="right" vertical="top"/>
      <protection locked="0"/>
    </xf>
    <xf numFmtId="164" fontId="2" fillId="0" borderId="0" xfId="0" applyNumberFormat="1" applyFont="1" applyFill="1" applyAlignment="1" applyProtection="1">
      <alignment vertical="center" wrapText="1"/>
      <protection/>
    </xf>
    <xf numFmtId="0" fontId="5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 wrapText="1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12" fillId="0" borderId="15" xfId="0" applyFont="1" applyFill="1" applyBorder="1" applyAlignment="1" applyProtection="1">
      <alignment horizontal="left" vertical="center" wrapText="1" indent="1"/>
      <protection/>
    </xf>
    <xf numFmtId="164" fontId="12" fillId="0" borderId="24" xfId="0" applyNumberFormat="1" applyFont="1" applyFill="1" applyBorder="1" applyAlignment="1" applyProtection="1">
      <alignment horizontal="right" vertical="center" wrapText="1" indent="1"/>
      <protection/>
    </xf>
    <xf numFmtId="0" fontId="8" fillId="0" borderId="0" xfId="0" applyFont="1" applyFill="1" applyAlignment="1" applyProtection="1">
      <alignment vertical="center" wrapText="1"/>
      <protection/>
    </xf>
    <xf numFmtId="49" fontId="13" fillId="0" borderId="48" xfId="0" applyNumberFormat="1" applyFont="1" applyFill="1" applyBorder="1" applyAlignment="1" applyProtection="1">
      <alignment horizontal="center" vertical="center" wrapText="1"/>
      <protection/>
    </xf>
    <xf numFmtId="49" fontId="13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12" fillId="0" borderId="16" xfId="0" applyFont="1" applyFill="1" applyBorder="1" applyAlignment="1" applyProtection="1">
      <alignment horizontal="center" vertical="center" wrapText="1"/>
      <protection/>
    </xf>
    <xf numFmtId="49" fontId="13" fillId="0" borderId="21" xfId="0" applyNumberFormat="1" applyFont="1" applyFill="1" applyBorder="1" applyAlignment="1" applyProtection="1">
      <alignment horizontal="center" vertical="center" wrapText="1"/>
      <protection/>
    </xf>
    <xf numFmtId="0" fontId="13" fillId="0" borderId="12" xfId="60" applyFont="1" applyFill="1" applyBorder="1" applyAlignment="1" applyProtection="1">
      <alignment horizontal="left" vertical="center" wrapText="1" indent="1"/>
      <protection/>
    </xf>
    <xf numFmtId="0" fontId="13" fillId="0" borderId="11" xfId="60" applyFont="1" applyFill="1" applyBorder="1" applyAlignment="1" applyProtection="1">
      <alignment horizontal="left" vertical="center" wrapText="1" indent="1"/>
      <protection/>
    </xf>
    <xf numFmtId="0" fontId="7" fillId="0" borderId="0" xfId="0" applyFont="1" applyFill="1" applyAlignment="1" applyProtection="1">
      <alignment vertical="center" wrapTex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12" fillId="0" borderId="0" xfId="0" applyFont="1" applyFill="1" applyAlignment="1" applyProtection="1">
      <alignment horizontal="center" vertical="center" wrapText="1"/>
      <protection/>
    </xf>
    <xf numFmtId="49" fontId="13" fillId="0" borderId="20" xfId="0" applyNumberFormat="1" applyFont="1" applyFill="1" applyBorder="1" applyAlignment="1" applyProtection="1">
      <alignment horizontal="center" vertical="center" wrapText="1"/>
      <protection/>
    </xf>
    <xf numFmtId="0" fontId="13" fillId="0" borderId="10" xfId="60" applyFont="1" applyFill="1" applyBorder="1" applyAlignment="1" applyProtection="1">
      <alignment horizontal="left" vertical="center" wrapText="1" indent="1"/>
      <protection/>
    </xf>
    <xf numFmtId="3" fontId="12" fillId="0" borderId="15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40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39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41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33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46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42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14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19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49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15" xfId="0" applyNumberFormat="1" applyFont="1" applyFill="1" applyBorder="1" applyAlignment="1" applyProtection="1">
      <alignment horizontal="right" vertical="center" wrapText="1"/>
      <protection/>
    </xf>
    <xf numFmtId="164" fontId="3" fillId="0" borderId="24" xfId="0" applyNumberFormat="1" applyFont="1" applyFill="1" applyBorder="1" applyAlignment="1" applyProtection="1">
      <alignment horizontal="right" vertical="center" wrapText="1" indent="1"/>
      <protection/>
    </xf>
    <xf numFmtId="3" fontId="13" fillId="0" borderId="13" xfId="6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14" xfId="6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12" xfId="60" applyNumberFormat="1" applyFont="1" applyFill="1" applyBorder="1" applyAlignment="1" applyProtection="1">
      <alignment horizontal="right" vertical="center" wrapText="1" indent="1"/>
      <protection locked="0"/>
    </xf>
    <xf numFmtId="3" fontId="12" fillId="0" borderId="15" xfId="6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12" xfId="6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14" xfId="60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15" xfId="0" applyFont="1" applyFill="1" applyBorder="1" applyAlignment="1" applyProtection="1">
      <alignment horizontal="right" vertical="center" wrapText="1"/>
      <protection locked="0"/>
    </xf>
    <xf numFmtId="164" fontId="2" fillId="0" borderId="0" xfId="0" applyNumberFormat="1" applyFont="1" applyFill="1" applyAlignment="1" applyProtection="1">
      <alignment horizontal="left" vertical="center" wrapText="1"/>
      <protection locked="0"/>
    </xf>
    <xf numFmtId="164" fontId="11" fillId="0" borderId="0" xfId="0" applyNumberFormat="1" applyFont="1" applyFill="1" applyAlignment="1" applyProtection="1">
      <alignment vertical="center" wrapText="1"/>
      <protection locked="0"/>
    </xf>
    <xf numFmtId="0" fontId="6" fillId="0" borderId="50" xfId="0" applyFont="1" applyFill="1" applyBorder="1" applyAlignment="1" applyProtection="1">
      <alignment horizontal="center" vertical="center" wrapText="1"/>
      <protection locked="0"/>
    </xf>
    <xf numFmtId="49" fontId="6" fillId="0" borderId="51" xfId="0" applyNumberFormat="1" applyFont="1" applyFill="1" applyBorder="1" applyAlignment="1" applyProtection="1">
      <alignment horizontal="right" vertical="center"/>
      <protection locked="0"/>
    </xf>
    <xf numFmtId="0" fontId="6" fillId="0" borderId="52" xfId="0" applyFont="1" applyFill="1" applyBorder="1" applyAlignment="1" applyProtection="1">
      <alignment horizontal="center" vertical="center" wrapText="1"/>
      <protection locked="0"/>
    </xf>
    <xf numFmtId="49" fontId="6" fillId="0" borderId="45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 applyProtection="1">
      <alignment horizontal="right" vertical="center"/>
      <protection locked="0"/>
    </xf>
    <xf numFmtId="0" fontId="6" fillId="0" borderId="33" xfId="0" applyFont="1" applyFill="1" applyBorder="1" applyAlignment="1" applyProtection="1">
      <alignment horizontal="center" vertical="center" wrapText="1"/>
      <protection locked="0"/>
    </xf>
    <xf numFmtId="0" fontId="12" fillId="0" borderId="16" xfId="0" applyFont="1" applyFill="1" applyBorder="1" applyAlignment="1" applyProtection="1">
      <alignment horizontal="center" vertical="center" wrapText="1"/>
      <protection locked="0"/>
    </xf>
    <xf numFmtId="0" fontId="12" fillId="0" borderId="15" xfId="0" applyFont="1" applyFill="1" applyBorder="1" applyAlignment="1" applyProtection="1">
      <alignment horizontal="center" vertical="center" wrapText="1"/>
      <protection locked="0"/>
    </xf>
    <xf numFmtId="0" fontId="76" fillId="0" borderId="15" xfId="60" applyFont="1" applyFill="1" applyBorder="1" applyAlignment="1" applyProtection="1">
      <alignment horizontal="center" vertical="center" wrapText="1"/>
      <protection locked="0"/>
    </xf>
    <xf numFmtId="164" fontId="76" fillId="0" borderId="24" xfId="0" applyNumberFormat="1" applyFont="1" applyBorder="1" applyAlignment="1" applyProtection="1">
      <alignment horizontal="center" vertical="center" wrapText="1"/>
      <protection locked="0"/>
    </xf>
    <xf numFmtId="164" fontId="77" fillId="0" borderId="23" xfId="0" applyNumberFormat="1" applyFont="1" applyBorder="1" applyAlignment="1" applyProtection="1">
      <alignment horizontal="center" vertical="center" wrapText="1"/>
      <protection locked="0"/>
    </xf>
    <xf numFmtId="0" fontId="6" fillId="0" borderId="25" xfId="0" applyFont="1" applyFill="1" applyBorder="1" applyAlignment="1" applyProtection="1">
      <alignment horizontal="right" vertical="center" readingOrder="2"/>
      <protection locked="0"/>
    </xf>
    <xf numFmtId="164" fontId="2" fillId="0" borderId="0" xfId="0" applyNumberFormat="1" applyFont="1" applyFill="1" applyAlignment="1" applyProtection="1">
      <alignment horizontal="left" vertical="center" wrapText="1" readingOrder="2"/>
      <protection locked="0"/>
    </xf>
    <xf numFmtId="0" fontId="6" fillId="0" borderId="25" xfId="0" applyFont="1" applyFill="1" applyBorder="1" applyAlignment="1" applyProtection="1">
      <alignment horizontal="center" vertical="center" wrapText="1" readingOrder="2"/>
      <protection locked="0"/>
    </xf>
    <xf numFmtId="0" fontId="6" fillId="0" borderId="0" xfId="0" applyFont="1" applyFill="1" applyAlignment="1" applyProtection="1">
      <alignment vertical="center" readingOrder="2"/>
      <protection locked="0"/>
    </xf>
    <xf numFmtId="0" fontId="4" fillId="0" borderId="0" xfId="0" applyFont="1" applyFill="1" applyAlignment="1" applyProtection="1">
      <alignment horizontal="right" readingOrder="2"/>
      <protection locked="0"/>
    </xf>
    <xf numFmtId="0" fontId="3" fillId="0" borderId="0" xfId="0" applyFont="1" applyFill="1" applyAlignment="1" applyProtection="1">
      <alignment vertical="center" readingOrder="2"/>
      <protection locked="0"/>
    </xf>
    <xf numFmtId="0" fontId="4" fillId="0" borderId="53" xfId="0" applyFont="1" applyFill="1" applyBorder="1" applyAlignment="1" applyProtection="1">
      <alignment horizontal="right"/>
      <protection locked="0"/>
    </xf>
    <xf numFmtId="0" fontId="6" fillId="0" borderId="54" xfId="0" applyFont="1" applyFill="1" applyBorder="1" applyAlignment="1" applyProtection="1">
      <alignment horizontal="center" vertical="center" wrapText="1"/>
      <protection locked="0"/>
    </xf>
    <xf numFmtId="0" fontId="76" fillId="0" borderId="33" xfId="60" applyFont="1" applyFill="1" applyBorder="1" applyAlignment="1" applyProtection="1">
      <alignment horizontal="center" vertical="center" wrapText="1"/>
      <protection locked="0"/>
    </xf>
    <xf numFmtId="0" fontId="76" fillId="0" borderId="44" xfId="60" applyFont="1" applyFill="1" applyBorder="1" applyAlignment="1" applyProtection="1">
      <alignment horizontal="center" vertical="center" wrapText="1"/>
      <protection locked="0"/>
    </xf>
    <xf numFmtId="0" fontId="78" fillId="0" borderId="0" xfId="0" applyFont="1" applyAlignment="1">
      <alignment/>
    </xf>
    <xf numFmtId="0" fontId="78" fillId="0" borderId="0" xfId="0" applyFont="1" applyAlignment="1">
      <alignment horizontal="justify" vertical="top" wrapText="1"/>
    </xf>
    <xf numFmtId="0" fontId="79" fillId="33" borderId="0" xfId="0" applyFont="1" applyFill="1" applyAlignment="1">
      <alignment horizontal="center" vertical="center"/>
    </xf>
    <xf numFmtId="0" fontId="79" fillId="33" borderId="0" xfId="0" applyFont="1" applyFill="1" applyAlignment="1">
      <alignment horizontal="center" vertical="top" wrapText="1"/>
    </xf>
    <xf numFmtId="0" fontId="24" fillId="0" borderId="0" xfId="0" applyFont="1" applyAlignment="1">
      <alignment/>
    </xf>
    <xf numFmtId="0" fontId="65" fillId="0" borderId="0" xfId="46" applyAlignment="1" applyProtection="1">
      <alignment/>
      <protection/>
    </xf>
    <xf numFmtId="164" fontId="80" fillId="0" borderId="0" xfId="0" applyNumberFormat="1" applyFont="1" applyFill="1" applyAlignment="1" applyProtection="1">
      <alignment horizontal="right" vertical="center" wrapText="1" indent="1"/>
      <protection/>
    </xf>
    <xf numFmtId="0" fontId="80" fillId="0" borderId="0" xfId="0" applyFont="1" applyFill="1" applyAlignment="1" applyProtection="1">
      <alignment horizontal="right" vertical="center" wrapText="1" indent="1"/>
      <protection/>
    </xf>
    <xf numFmtId="0" fontId="80" fillId="0" borderId="53" xfId="0" applyFont="1" applyFill="1" applyBorder="1" applyAlignment="1" applyProtection="1">
      <alignment horizontal="right" vertical="center" wrapText="1" indent="1"/>
      <protection/>
    </xf>
    <xf numFmtId="164" fontId="80" fillId="0" borderId="53" xfId="0" applyNumberFormat="1" applyFont="1" applyFill="1" applyBorder="1" applyAlignment="1" applyProtection="1">
      <alignment horizontal="right" vertical="center" wrapText="1" indent="1"/>
      <protection/>
    </xf>
    <xf numFmtId="164" fontId="80" fillId="0" borderId="0" xfId="0" applyNumberFormat="1" applyFont="1" applyFill="1" applyAlignment="1" applyProtection="1">
      <alignment horizontal="right" vertical="center" wrapText="1"/>
      <protection/>
    </xf>
    <xf numFmtId="0" fontId="80" fillId="0" borderId="0" xfId="0" applyFont="1" applyFill="1" applyAlignment="1" applyProtection="1">
      <alignment horizontal="right" vertical="center" wrapText="1"/>
      <protection/>
    </xf>
    <xf numFmtId="0" fontId="0" fillId="0" borderId="0" xfId="0" applyAlignment="1" applyProtection="1">
      <alignment/>
      <protection locked="0"/>
    </xf>
    <xf numFmtId="0" fontId="18" fillId="0" borderId="0" xfId="0" applyFont="1" applyAlignment="1" applyProtection="1">
      <alignment horizontal="center"/>
      <protection locked="0"/>
    </xf>
    <xf numFmtId="164" fontId="75" fillId="0" borderId="31" xfId="0" applyNumberFormat="1" applyFont="1" applyFill="1" applyBorder="1" applyAlignment="1" applyProtection="1">
      <alignment horizontal="center" vertical="center" wrapText="1"/>
      <protection/>
    </xf>
    <xf numFmtId="164" fontId="75" fillId="0" borderId="23" xfId="0" applyNumberFormat="1" applyFont="1" applyFill="1" applyBorder="1" applyAlignment="1" applyProtection="1">
      <alignment horizontal="center" vertical="center" wrapText="1"/>
      <protection/>
    </xf>
    <xf numFmtId="164" fontId="75" fillId="0" borderId="15" xfId="0" applyNumberFormat="1" applyFont="1" applyBorder="1" applyAlignment="1" applyProtection="1">
      <alignment horizontal="center" vertical="center" wrapText="1"/>
      <protection/>
    </xf>
    <xf numFmtId="164" fontId="75" fillId="0" borderId="23" xfId="0" applyNumberFormat="1" applyFont="1" applyBorder="1" applyAlignment="1" applyProtection="1">
      <alignment horizontal="center" vertical="center" wrapText="1"/>
      <protection/>
    </xf>
    <xf numFmtId="164" fontId="75" fillId="0" borderId="31" xfId="0" applyNumberFormat="1" applyFont="1" applyBorder="1" applyAlignment="1" applyProtection="1">
      <alignment horizontal="center" vertical="center" wrapText="1"/>
      <protection/>
    </xf>
    <xf numFmtId="164" fontId="6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77" fillId="0" borderId="15" xfId="0" applyFont="1" applyBorder="1" applyAlignment="1" applyProtection="1">
      <alignment horizontal="center" vertical="center" wrapText="1"/>
      <protection/>
    </xf>
    <xf numFmtId="0" fontId="77" fillId="0" borderId="23" xfId="0" applyFont="1" applyBorder="1" applyAlignment="1" applyProtection="1">
      <alignment horizontal="center" vertical="center" wrapText="1"/>
      <protection/>
    </xf>
    <xf numFmtId="0" fontId="77" fillId="0" borderId="31" xfId="0" applyFont="1" applyBorder="1" applyAlignment="1" applyProtection="1">
      <alignment horizontal="center" vertical="center" wrapText="1"/>
      <protection/>
    </xf>
    <xf numFmtId="164" fontId="0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15" xfId="0" applyNumberFormat="1" applyFont="1" applyFill="1" applyBorder="1" applyAlignment="1" applyProtection="1">
      <alignment horizontal="right" vertical="center" wrapText="1" indent="1"/>
      <protection/>
    </xf>
    <xf numFmtId="164" fontId="7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7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31" xfId="0" applyNumberFormat="1" applyFont="1" applyFill="1" applyBorder="1" applyAlignment="1" applyProtection="1">
      <alignment horizontal="right" vertical="center" wrapText="1" indent="1"/>
      <protection/>
    </xf>
    <xf numFmtId="164" fontId="18" fillId="0" borderId="15" xfId="0" applyNumberFormat="1" applyFont="1" applyFill="1" applyBorder="1" applyAlignment="1" applyProtection="1">
      <alignment horizontal="right" vertical="center" wrapText="1" indent="1"/>
      <protection/>
    </xf>
    <xf numFmtId="164" fontId="18" fillId="0" borderId="31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51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57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58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59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4" xfId="0" applyNumberFormat="1" applyFont="1" applyFill="1" applyBorder="1" applyAlignment="1" applyProtection="1">
      <alignment horizontal="right" vertical="center" wrapText="1" indent="1"/>
      <protection/>
    </xf>
    <xf numFmtId="164" fontId="7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3" xfId="0" applyNumberFormat="1" applyFont="1" applyFill="1" applyBorder="1" applyAlignment="1" applyProtection="1">
      <alignment horizontal="right" vertical="center" wrapText="1" indent="1"/>
      <protection/>
    </xf>
    <xf numFmtId="0" fontId="3" fillId="0" borderId="16" xfId="60" applyFont="1" applyFill="1" applyBorder="1" applyAlignment="1" applyProtection="1">
      <alignment horizontal="left" vertical="center" wrapText="1" indent="1"/>
      <protection/>
    </xf>
    <xf numFmtId="0" fontId="3" fillId="0" borderId="15" xfId="60" applyFont="1" applyFill="1" applyBorder="1" applyAlignment="1" applyProtection="1">
      <alignment horizontal="left" vertical="center" wrapText="1" indent="1"/>
      <protection/>
    </xf>
    <xf numFmtId="164" fontId="3" fillId="0" borderId="15" xfId="60" applyNumberFormat="1" applyFont="1" applyFill="1" applyBorder="1" applyAlignment="1" applyProtection="1">
      <alignment horizontal="right" vertical="center" wrapText="1" indent="1"/>
      <protection/>
    </xf>
    <xf numFmtId="164" fontId="3" fillId="0" borderId="31" xfId="60" applyNumberFormat="1" applyFont="1" applyFill="1" applyBorder="1" applyAlignment="1" applyProtection="1">
      <alignment horizontal="right" vertical="center" wrapText="1" indent="1"/>
      <protection/>
    </xf>
    <xf numFmtId="49" fontId="0" fillId="0" borderId="21" xfId="60" applyNumberFormat="1" applyFont="1" applyFill="1" applyBorder="1" applyAlignment="1" applyProtection="1">
      <alignment horizontal="left" vertical="center" wrapText="1" indent="1"/>
      <protection/>
    </xf>
    <xf numFmtId="0" fontId="24" fillId="0" borderId="12" xfId="0" applyFont="1" applyBorder="1" applyAlignment="1" applyProtection="1">
      <alignment horizontal="left" wrapText="1" indent="1"/>
      <protection/>
    </xf>
    <xf numFmtId="164" fontId="0" fillId="0" borderId="12" xfId="6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2" xfId="60" applyNumberFormat="1" applyFont="1" applyFill="1" applyBorder="1" applyAlignment="1" applyProtection="1">
      <alignment horizontal="right" vertical="center" wrapText="1" indent="1"/>
      <protection/>
    </xf>
    <xf numFmtId="164" fontId="0" fillId="0" borderId="59" xfId="60" applyNumberFormat="1" applyFont="1" applyFill="1" applyBorder="1" applyAlignment="1" applyProtection="1">
      <alignment horizontal="right" vertical="center" wrapText="1" indent="1"/>
      <protection/>
    </xf>
    <xf numFmtId="49" fontId="0" fillId="0" borderId="17" xfId="60" applyNumberFormat="1" applyFont="1" applyFill="1" applyBorder="1" applyAlignment="1" applyProtection="1">
      <alignment horizontal="left" vertical="center" wrapText="1" indent="1"/>
      <protection/>
    </xf>
    <xf numFmtId="0" fontId="24" fillId="0" borderId="11" xfId="0" applyFont="1" applyBorder="1" applyAlignment="1" applyProtection="1">
      <alignment horizontal="left" wrapText="1" indent="1"/>
      <protection/>
    </xf>
    <xf numFmtId="164" fontId="0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11" xfId="0" applyFont="1" applyBorder="1" applyAlignment="1" applyProtection="1">
      <alignment horizontal="left" vertical="center" wrapText="1" indent="1"/>
      <protection/>
    </xf>
    <xf numFmtId="49" fontId="0" fillId="0" borderId="20" xfId="60" applyNumberFormat="1" applyFont="1" applyFill="1" applyBorder="1" applyAlignment="1" applyProtection="1">
      <alignment horizontal="left" vertical="center" wrapText="1" indent="1"/>
      <protection/>
    </xf>
    <xf numFmtId="0" fontId="24" fillId="0" borderId="14" xfId="0" applyFont="1" applyBorder="1" applyAlignment="1" applyProtection="1">
      <alignment horizontal="left" vertical="center" wrapText="1" indent="1"/>
      <protection/>
    </xf>
    <xf numFmtId="0" fontId="26" fillId="0" borderId="15" xfId="0" applyFont="1" applyBorder="1" applyAlignment="1" applyProtection="1">
      <alignment horizontal="left" vertical="center" wrapText="1" indent="1"/>
      <protection/>
    </xf>
    <xf numFmtId="164" fontId="0" fillId="0" borderId="14" xfId="6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0" xfId="60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14" xfId="0" applyFont="1" applyBorder="1" applyAlignment="1" applyProtection="1">
      <alignment horizontal="left" wrapText="1" indent="1"/>
      <protection/>
    </xf>
    <xf numFmtId="164" fontId="0" fillId="0" borderId="10" xfId="60" applyNumberFormat="1" applyFont="1" applyFill="1" applyBorder="1" applyAlignment="1" applyProtection="1">
      <alignment horizontal="right" vertical="center" wrapText="1" indent="1"/>
      <protection/>
    </xf>
    <xf numFmtId="164" fontId="3" fillId="0" borderId="15" xfId="60" applyNumberFormat="1" applyFont="1" applyFill="1" applyBorder="1" applyAlignment="1" applyProtection="1">
      <alignment horizontal="right" vertical="center" wrapText="1" indent="1"/>
      <protection/>
    </xf>
    <xf numFmtId="164" fontId="3" fillId="0" borderId="31" xfId="60" applyNumberFormat="1" applyFont="1" applyFill="1" applyBorder="1" applyAlignment="1" applyProtection="1">
      <alignment horizontal="right" vertical="center" wrapText="1" indent="1"/>
      <protection/>
    </xf>
    <xf numFmtId="164" fontId="0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2" xfId="6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2" xfId="60" applyNumberFormat="1" applyFont="1" applyFill="1" applyBorder="1" applyAlignment="1" applyProtection="1">
      <alignment horizontal="right" vertical="center" wrapText="1" indent="1"/>
      <protection/>
    </xf>
    <xf numFmtId="164" fontId="0" fillId="0" borderId="14" xfId="6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0" xfId="6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0" xfId="60" applyNumberFormat="1" applyFont="1" applyFill="1" applyBorder="1" applyAlignment="1" applyProtection="1">
      <alignment horizontal="right" vertical="center" wrapText="1" indent="1"/>
      <protection/>
    </xf>
    <xf numFmtId="49" fontId="0" fillId="0" borderId="60" xfId="60" applyNumberFormat="1" applyFont="1" applyFill="1" applyBorder="1" applyAlignment="1" applyProtection="1">
      <alignment horizontal="left" vertical="center" wrapText="1" indent="1"/>
      <protection/>
    </xf>
    <xf numFmtId="0" fontId="24" fillId="0" borderId="46" xfId="0" applyFont="1" applyBorder="1" applyAlignment="1" applyProtection="1">
      <alignment horizontal="left" vertical="center" wrapText="1" indent="1"/>
      <protection/>
    </xf>
    <xf numFmtId="164" fontId="0" fillId="0" borderId="46" xfId="6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46" xfId="60" applyNumberFormat="1" applyFont="1" applyFill="1" applyBorder="1" applyAlignment="1" applyProtection="1">
      <alignment horizontal="right" vertical="center" wrapText="1" indent="1"/>
      <protection/>
    </xf>
    <xf numFmtId="164" fontId="0" fillId="0" borderId="61" xfId="60" applyNumberFormat="1" applyFont="1" applyFill="1" applyBorder="1" applyAlignment="1" applyProtection="1">
      <alignment horizontal="right" vertical="center" wrapText="1" indent="1"/>
      <protection/>
    </xf>
    <xf numFmtId="164" fontId="0" fillId="0" borderId="59" xfId="60" applyNumberFormat="1" applyFont="1" applyFill="1" applyBorder="1" applyAlignment="1" applyProtection="1">
      <alignment horizontal="right" vertical="center" wrapText="1" indent="1"/>
      <protection/>
    </xf>
    <xf numFmtId="164" fontId="0" fillId="0" borderId="11" xfId="60" applyNumberFormat="1" applyFont="1" applyFill="1" applyBorder="1" applyAlignment="1" applyProtection="1">
      <alignment horizontal="right" vertical="center" wrapText="1" indent="1"/>
      <protection/>
    </xf>
    <xf numFmtId="164" fontId="0" fillId="0" borderId="57" xfId="60" applyNumberFormat="1" applyFont="1" applyFill="1" applyBorder="1" applyAlignment="1" applyProtection="1">
      <alignment horizontal="right" vertical="center" wrapText="1" indent="1"/>
      <protection/>
    </xf>
    <xf numFmtId="0" fontId="3" fillId="0" borderId="16" xfId="60" applyFont="1" applyFill="1" applyBorder="1" applyAlignment="1" applyProtection="1">
      <alignment horizontal="left" vertical="center" wrapText="1"/>
      <protection/>
    </xf>
    <xf numFmtId="0" fontId="26" fillId="0" borderId="16" xfId="0" applyFont="1" applyBorder="1" applyAlignment="1" applyProtection="1">
      <alignment vertical="center" wrapText="1"/>
      <protection/>
    </xf>
    <xf numFmtId="0" fontId="24" fillId="0" borderId="46" xfId="0" applyFont="1" applyBorder="1" applyAlignment="1" applyProtection="1">
      <alignment vertical="center" wrapText="1"/>
      <protection/>
    </xf>
    <xf numFmtId="164" fontId="0" fillId="0" borderId="61" xfId="60" applyNumberFormat="1" applyFont="1" applyFill="1" applyBorder="1" applyAlignment="1" applyProtection="1">
      <alignment horizontal="right" vertical="center" wrapText="1" indent="1"/>
      <protection/>
    </xf>
    <xf numFmtId="0" fontId="24" fillId="0" borderId="12" xfId="0" applyFont="1" applyBorder="1" applyAlignment="1">
      <alignment horizontal="left" wrapText="1" indent="1"/>
    </xf>
    <xf numFmtId="0" fontId="24" fillId="0" borderId="10" xfId="0" applyFont="1" applyBorder="1" applyAlignment="1">
      <alignment horizontal="left" vertical="center" wrapText="1" indent="1"/>
    </xf>
    <xf numFmtId="0" fontId="24" fillId="0" borderId="21" xfId="0" applyFont="1" applyBorder="1" applyAlignment="1" applyProtection="1">
      <alignment wrapText="1"/>
      <protection/>
    </xf>
    <xf numFmtId="0" fontId="24" fillId="0" borderId="17" xfId="0" applyFont="1" applyBorder="1" applyAlignment="1" applyProtection="1">
      <alignment wrapText="1"/>
      <protection/>
    </xf>
    <xf numFmtId="0" fontId="24" fillId="0" borderId="20" xfId="0" applyFont="1" applyBorder="1" applyAlignment="1" applyProtection="1">
      <alignment wrapText="1"/>
      <protection/>
    </xf>
    <xf numFmtId="164" fontId="3" fillId="0" borderId="15" xfId="60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18" xfId="0" applyFont="1" applyBorder="1" applyAlignment="1" applyProtection="1">
      <alignment vertical="center" wrapText="1"/>
      <protection/>
    </xf>
    <xf numFmtId="0" fontId="26" fillId="0" borderId="19" xfId="0" applyFont="1" applyBorder="1" applyAlignment="1" applyProtection="1">
      <alignment horizontal="left" vertical="center" wrapText="1" indent="1"/>
      <protection/>
    </xf>
    <xf numFmtId="0" fontId="3" fillId="0" borderId="0" xfId="60" applyFont="1" applyFill="1" applyBorder="1" applyAlignment="1" applyProtection="1">
      <alignment horizontal="center" vertical="center" wrapText="1"/>
      <protection/>
    </xf>
    <xf numFmtId="0" fontId="3" fillId="0" borderId="0" xfId="60" applyFont="1" applyFill="1" applyBorder="1" applyAlignment="1" applyProtection="1">
      <alignment vertical="center" wrapText="1"/>
      <protection/>
    </xf>
    <xf numFmtId="164" fontId="3" fillId="0" borderId="0" xfId="6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60" applyFont="1" applyFill="1" applyAlignment="1" applyProtection="1">
      <alignment/>
      <protection/>
    </xf>
    <xf numFmtId="0" fontId="3" fillId="0" borderId="32" xfId="60" applyFont="1" applyFill="1" applyBorder="1" applyAlignment="1" applyProtection="1">
      <alignment horizontal="center" vertical="center" wrapText="1"/>
      <protection/>
    </xf>
    <xf numFmtId="0" fontId="81" fillId="0" borderId="43" xfId="60" applyFont="1" applyFill="1" applyBorder="1" applyAlignment="1" applyProtection="1">
      <alignment horizontal="center" vertical="center" wrapText="1"/>
      <protection/>
    </xf>
    <xf numFmtId="0" fontId="81" fillId="0" borderId="46" xfId="60" applyFont="1" applyFill="1" applyBorder="1" applyAlignment="1" applyProtection="1">
      <alignment horizontal="center" vertical="center" wrapText="1"/>
      <protection/>
    </xf>
    <xf numFmtId="0" fontId="81" fillId="0" borderId="46" xfId="0" applyFont="1" applyBorder="1" applyAlignment="1" applyProtection="1">
      <alignment horizontal="center" vertical="center" wrapText="1"/>
      <protection/>
    </xf>
    <xf numFmtId="0" fontId="81" fillId="0" borderId="47" xfId="60" applyFont="1" applyFill="1" applyBorder="1" applyAlignment="1" applyProtection="1">
      <alignment horizontal="center" vertical="center" wrapText="1"/>
      <protection/>
    </xf>
    <xf numFmtId="0" fontId="3" fillId="0" borderId="16" xfId="60" applyFont="1" applyFill="1" applyBorder="1" applyAlignment="1" applyProtection="1">
      <alignment horizontal="center" vertical="center" wrapText="1"/>
      <protection/>
    </xf>
    <xf numFmtId="0" fontId="3" fillId="0" borderId="15" xfId="60" applyFont="1" applyFill="1" applyBorder="1" applyAlignment="1" applyProtection="1">
      <alignment horizontal="center" vertical="center" wrapText="1"/>
      <protection/>
    </xf>
    <xf numFmtId="0" fontId="81" fillId="0" borderId="33" xfId="60" applyFont="1" applyFill="1" applyBorder="1" applyAlignment="1" applyProtection="1">
      <alignment horizontal="center" vertical="center" wrapText="1"/>
      <protection/>
    </xf>
    <xf numFmtId="0" fontId="81" fillId="0" borderId="44" xfId="60" applyFont="1" applyFill="1" applyBorder="1" applyAlignment="1" applyProtection="1">
      <alignment horizontal="center" vertical="center" wrapText="1"/>
      <protection/>
    </xf>
    <xf numFmtId="164" fontId="81" fillId="0" borderId="24" xfId="0" applyNumberFormat="1" applyFont="1" applyBorder="1" applyAlignment="1" applyProtection="1">
      <alignment horizontal="center" vertical="center" wrapText="1"/>
      <protection/>
    </xf>
    <xf numFmtId="0" fontId="3" fillId="0" borderId="32" xfId="60" applyFont="1" applyFill="1" applyBorder="1" applyAlignment="1" applyProtection="1">
      <alignment horizontal="left" vertical="center" wrapText="1" indent="1"/>
      <protection/>
    </xf>
    <xf numFmtId="0" fontId="3" fillId="0" borderId="33" xfId="60" applyFont="1" applyFill="1" applyBorder="1" applyAlignment="1" applyProtection="1">
      <alignment vertical="center" wrapText="1"/>
      <protection/>
    </xf>
    <xf numFmtId="164" fontId="3" fillId="0" borderId="33" xfId="60" applyNumberFormat="1" applyFont="1" applyFill="1" applyBorder="1" applyAlignment="1" applyProtection="1">
      <alignment horizontal="right" vertical="center" wrapText="1" indent="1"/>
      <protection/>
    </xf>
    <xf numFmtId="164" fontId="3" fillId="0" borderId="38" xfId="60" applyNumberFormat="1" applyFont="1" applyFill="1" applyBorder="1" applyAlignment="1" applyProtection="1">
      <alignment horizontal="right" vertical="center" wrapText="1" indent="1"/>
      <protection/>
    </xf>
    <xf numFmtId="49" fontId="0" fillId="0" borderId="48" xfId="60" applyNumberFormat="1" applyFont="1" applyFill="1" applyBorder="1" applyAlignment="1" applyProtection="1">
      <alignment horizontal="left" vertical="center" wrapText="1" indent="1"/>
      <protection/>
    </xf>
    <xf numFmtId="0" fontId="0" fillId="0" borderId="13" xfId="60" applyFont="1" applyFill="1" applyBorder="1" applyAlignment="1" applyProtection="1">
      <alignment horizontal="left" vertical="center" wrapText="1" indent="1"/>
      <protection/>
    </xf>
    <xf numFmtId="164" fontId="0" fillId="0" borderId="13" xfId="0" applyNumberFormat="1" applyFont="1" applyBorder="1" applyAlignment="1" applyProtection="1">
      <alignment horizontal="right" vertical="center" wrapText="1" indent="1"/>
      <protection locked="0"/>
    </xf>
    <xf numFmtId="164" fontId="0" fillId="0" borderId="13" xfId="6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3" xfId="60" applyNumberFormat="1" applyFont="1" applyFill="1" applyBorder="1" applyAlignment="1" applyProtection="1">
      <alignment horizontal="right" vertical="center" wrapText="1" indent="1"/>
      <protection/>
    </xf>
    <xf numFmtId="164" fontId="0" fillId="0" borderId="62" xfId="60" applyNumberFormat="1" applyFont="1" applyFill="1" applyBorder="1" applyAlignment="1" applyProtection="1">
      <alignment horizontal="right" vertical="center" wrapText="1" indent="1"/>
      <protection/>
    </xf>
    <xf numFmtId="0" fontId="0" fillId="0" borderId="11" xfId="60" applyFont="1" applyFill="1" applyBorder="1" applyAlignment="1" applyProtection="1">
      <alignment horizontal="left" vertical="center" wrapText="1" indent="1"/>
      <protection/>
    </xf>
    <xf numFmtId="164" fontId="0" fillId="0" borderId="11" xfId="60" applyNumberFormat="1" applyFont="1" applyFill="1" applyBorder="1" applyAlignment="1" applyProtection="1">
      <alignment horizontal="right" vertical="center" wrapText="1" indent="1"/>
      <protection/>
    </xf>
    <xf numFmtId="164" fontId="0" fillId="0" borderId="57" xfId="60" applyNumberFormat="1" applyFont="1" applyFill="1" applyBorder="1" applyAlignment="1" applyProtection="1">
      <alignment horizontal="right" vertical="center" wrapText="1" indent="1"/>
      <protection/>
    </xf>
    <xf numFmtId="164" fontId="0" fillId="0" borderId="14" xfId="60" applyNumberFormat="1" applyFont="1" applyFill="1" applyBorder="1" applyAlignment="1" applyProtection="1">
      <alignment horizontal="right" vertical="center" wrapText="1" indent="1"/>
      <protection/>
    </xf>
    <xf numFmtId="164" fontId="0" fillId="0" borderId="63" xfId="60" applyNumberFormat="1" applyFont="1" applyFill="1" applyBorder="1" applyAlignment="1" applyProtection="1">
      <alignment horizontal="right" vertical="center" wrapText="1" indent="1"/>
      <protection/>
    </xf>
    <xf numFmtId="0" fontId="0" fillId="0" borderId="35" xfId="60" applyFont="1" applyFill="1" applyBorder="1" applyAlignment="1" applyProtection="1">
      <alignment horizontal="left" vertical="center" wrapText="1" indent="1"/>
      <protection/>
    </xf>
    <xf numFmtId="0" fontId="0" fillId="0" borderId="0" xfId="60" applyFont="1" applyFill="1" applyBorder="1" applyAlignment="1" applyProtection="1">
      <alignment horizontal="left" vertical="center" wrapText="1" indent="1"/>
      <protection/>
    </xf>
    <xf numFmtId="0" fontId="0" fillId="0" borderId="14" xfId="60" applyFont="1" applyFill="1" applyBorder="1" applyAlignment="1" applyProtection="1">
      <alignment horizontal="left" vertical="center" wrapText="1" indent="6"/>
      <protection/>
    </xf>
    <xf numFmtId="0" fontId="0" fillId="0" borderId="11" xfId="60" applyFont="1" applyFill="1" applyBorder="1" applyAlignment="1" applyProtection="1">
      <alignment horizontal="left" indent="6"/>
      <protection/>
    </xf>
    <xf numFmtId="0" fontId="0" fillId="0" borderId="11" xfId="60" applyFont="1" applyFill="1" applyBorder="1" applyAlignment="1" applyProtection="1">
      <alignment horizontal="left" vertical="center" wrapText="1" indent="6"/>
      <protection/>
    </xf>
    <xf numFmtId="49" fontId="0" fillId="0" borderId="30" xfId="60" applyNumberFormat="1" applyFont="1" applyFill="1" applyBorder="1" applyAlignment="1" applyProtection="1">
      <alignment horizontal="left" vertical="center" wrapText="1" indent="1"/>
      <protection/>
    </xf>
    <xf numFmtId="0" fontId="0" fillId="0" borderId="46" xfId="60" applyFont="1" applyFill="1" applyBorder="1" applyAlignment="1" applyProtection="1">
      <alignment horizontal="left" vertical="center" wrapText="1" indent="7"/>
      <protection/>
    </xf>
    <xf numFmtId="164" fontId="0" fillId="0" borderId="46" xfId="6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46" xfId="60" applyNumberFormat="1" applyFont="1" applyFill="1" applyBorder="1" applyAlignment="1" applyProtection="1">
      <alignment horizontal="right" vertical="center" wrapText="1" indent="1"/>
      <protection/>
    </xf>
    <xf numFmtId="0" fontId="3" fillId="0" borderId="18" xfId="60" applyFont="1" applyFill="1" applyBorder="1" applyAlignment="1" applyProtection="1">
      <alignment horizontal="left" vertical="center" wrapText="1" indent="1"/>
      <protection/>
    </xf>
    <xf numFmtId="0" fontId="3" fillId="0" borderId="19" xfId="60" applyFont="1" applyFill="1" applyBorder="1" applyAlignment="1" applyProtection="1">
      <alignment vertical="center" wrapText="1"/>
      <protection/>
    </xf>
    <xf numFmtId="164" fontId="3" fillId="0" borderId="19" xfId="60" applyNumberFormat="1" applyFont="1" applyFill="1" applyBorder="1" applyAlignment="1" applyProtection="1">
      <alignment horizontal="right" vertical="center" wrapText="1" indent="1"/>
      <protection/>
    </xf>
    <xf numFmtId="164" fontId="3" fillId="0" borderId="64" xfId="60" applyNumberFormat="1" applyFont="1" applyFill="1" applyBorder="1" applyAlignment="1" applyProtection="1">
      <alignment horizontal="right" vertical="center" wrapText="1" indent="1"/>
      <protection/>
    </xf>
    <xf numFmtId="164" fontId="0" fillId="0" borderId="34" xfId="6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14" xfId="60" applyFont="1" applyFill="1" applyBorder="1" applyAlignment="1" applyProtection="1">
      <alignment horizontal="left" vertical="center" wrapText="1" indent="1"/>
      <protection/>
    </xf>
    <xf numFmtId="164" fontId="0" fillId="0" borderId="35" xfId="6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12" xfId="60" applyFont="1" applyFill="1" applyBorder="1" applyAlignment="1" applyProtection="1">
      <alignment horizontal="left" vertical="center" wrapText="1" indent="6"/>
      <protection/>
    </xf>
    <xf numFmtId="164" fontId="0" fillId="0" borderId="36" xfId="60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15" xfId="60" applyFont="1" applyFill="1" applyBorder="1" applyAlignment="1" applyProtection="1">
      <alignment horizontal="left" vertical="center" wrapText="1" indent="1"/>
      <protection/>
    </xf>
    <xf numFmtId="164" fontId="3" fillId="0" borderId="23" xfId="60" applyNumberFormat="1" applyFont="1" applyFill="1" applyBorder="1" applyAlignment="1" applyProtection="1">
      <alignment horizontal="right" vertical="center" wrapText="1" indent="1"/>
      <protection/>
    </xf>
    <xf numFmtId="0" fontId="0" fillId="0" borderId="12" xfId="60" applyFont="1" applyFill="1" applyBorder="1" applyAlignment="1" applyProtection="1">
      <alignment horizontal="left" vertical="center" wrapText="1" indent="1"/>
      <protection/>
    </xf>
    <xf numFmtId="164" fontId="3" fillId="0" borderId="23" xfId="60" applyNumberFormat="1" applyFont="1" applyFill="1" applyBorder="1" applyAlignment="1" applyProtection="1">
      <alignment horizontal="right" vertical="center" wrapText="1" indent="1"/>
      <protection/>
    </xf>
    <xf numFmtId="0" fontId="0" fillId="0" borderId="10" xfId="60" applyFont="1" applyFill="1" applyBorder="1" applyAlignment="1" applyProtection="1">
      <alignment horizontal="left" vertical="center" wrapText="1" indent="1"/>
      <protection/>
    </xf>
    <xf numFmtId="164" fontId="26" fillId="0" borderId="15" xfId="0" applyNumberFormat="1" applyFont="1" applyBorder="1" applyAlignment="1" applyProtection="1">
      <alignment horizontal="right" vertical="center" wrapText="1" indent="1"/>
      <protection/>
    </xf>
    <xf numFmtId="164" fontId="26" fillId="0" borderId="23" xfId="0" applyNumberFormat="1" applyFont="1" applyBorder="1" applyAlignment="1" applyProtection="1">
      <alignment horizontal="right" vertical="center" wrapText="1" indent="1"/>
      <protection/>
    </xf>
    <xf numFmtId="164" fontId="26" fillId="0" borderId="31" xfId="0" applyNumberFormat="1" applyFont="1" applyBorder="1" applyAlignment="1" applyProtection="1">
      <alignment horizontal="right" vertical="center" wrapText="1" indent="1"/>
      <protection/>
    </xf>
    <xf numFmtId="164" fontId="26" fillId="0" borderId="15" xfId="0" applyNumberFormat="1" applyFont="1" applyBorder="1" applyAlignment="1" applyProtection="1">
      <alignment horizontal="right" vertical="center" wrapText="1" indent="1"/>
      <protection locked="0"/>
    </xf>
    <xf numFmtId="164" fontId="26" fillId="0" borderId="23" xfId="0" applyNumberFormat="1" applyFont="1" applyBorder="1" applyAlignment="1" applyProtection="1">
      <alignment horizontal="right" vertical="center" wrapText="1" indent="1"/>
      <protection locked="0"/>
    </xf>
    <xf numFmtId="164" fontId="0" fillId="0" borderId="31" xfId="60" applyNumberFormat="1" applyFont="1" applyFill="1" applyBorder="1" applyAlignment="1" applyProtection="1">
      <alignment horizontal="right" vertical="center" wrapText="1" indent="1"/>
      <protection/>
    </xf>
    <xf numFmtId="164" fontId="26" fillId="0" borderId="65" xfId="0" applyNumberFormat="1" applyFont="1" applyBorder="1" applyAlignment="1" applyProtection="1">
      <alignment horizontal="right" vertical="center" wrapText="1" indent="1"/>
      <protection locked="0"/>
    </xf>
    <xf numFmtId="164" fontId="26" fillId="0" borderId="10" xfId="0" applyNumberFormat="1" applyFont="1" applyBorder="1" applyAlignment="1" applyProtection="1">
      <alignment horizontal="right" vertical="center" wrapText="1" indent="1"/>
      <protection locked="0"/>
    </xf>
    <xf numFmtId="164" fontId="26" fillId="0" borderId="10" xfId="0" applyNumberFormat="1" applyFont="1" applyBorder="1" applyAlignment="1" applyProtection="1">
      <alignment horizontal="right" vertical="center" wrapText="1" indent="1"/>
      <protection/>
    </xf>
    <xf numFmtId="164" fontId="26" fillId="0" borderId="15" xfId="0" applyNumberFormat="1" applyFont="1" applyBorder="1" applyAlignment="1" applyProtection="1" quotePrefix="1">
      <alignment horizontal="right" vertical="center" wrapText="1" indent="1"/>
      <protection/>
    </xf>
    <xf numFmtId="164" fontId="26" fillId="0" borderId="23" xfId="0" applyNumberFormat="1" applyFont="1" applyBorder="1" applyAlignment="1" applyProtection="1" quotePrefix="1">
      <alignment horizontal="right" vertical="center" wrapText="1" indent="1"/>
      <protection/>
    </xf>
    <xf numFmtId="164" fontId="26" fillId="0" borderId="31" xfId="0" applyNumberFormat="1" applyFont="1" applyBorder="1" applyAlignment="1" applyProtection="1" quotePrefix="1">
      <alignment horizontal="right" vertical="center" wrapText="1" indent="1"/>
      <protection/>
    </xf>
    <xf numFmtId="0" fontId="26" fillId="0" borderId="18" xfId="0" applyFont="1" applyBorder="1" applyAlignment="1" applyProtection="1">
      <alignment horizontal="left" vertical="center" wrapText="1" indent="1"/>
      <protection/>
    </xf>
    <xf numFmtId="0" fontId="0" fillId="0" borderId="0" xfId="60" applyFont="1" applyFill="1" applyProtection="1">
      <alignment/>
      <protection/>
    </xf>
    <xf numFmtId="164" fontId="80" fillId="0" borderId="0" xfId="60" applyNumberFormat="1" applyFont="1" applyFill="1" applyAlignment="1" applyProtection="1">
      <alignment horizontal="right" vertical="center" indent="1"/>
      <protection/>
    </xf>
    <xf numFmtId="0" fontId="80" fillId="0" borderId="0" xfId="60" applyFont="1" applyFill="1" applyProtection="1">
      <alignment/>
      <protection/>
    </xf>
    <xf numFmtId="164" fontId="80" fillId="0" borderId="0" xfId="60" applyNumberFormat="1" applyFont="1" applyFill="1" applyProtection="1">
      <alignment/>
      <protection/>
    </xf>
    <xf numFmtId="0" fontId="3" fillId="0" borderId="15" xfId="60" applyFont="1" applyFill="1" applyBorder="1" applyAlignment="1" applyProtection="1">
      <alignment vertical="center" wrapText="1"/>
      <protection/>
    </xf>
    <xf numFmtId="164" fontId="3" fillId="0" borderId="42" xfId="6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60" applyFont="1" applyFill="1" applyAlignment="1" applyProtection="1">
      <alignment horizontal="right" vertical="center" indent="1"/>
      <protection/>
    </xf>
    <xf numFmtId="164" fontId="0" fillId="0" borderId="11" xfId="0" applyNumberFormat="1" applyFont="1" applyFill="1" applyBorder="1" applyAlignment="1" applyProtection="1">
      <alignment vertical="center" wrapText="1"/>
      <protection locked="0"/>
    </xf>
    <xf numFmtId="49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40" xfId="0" applyNumberFormat="1" applyFont="1" applyFill="1" applyBorder="1" applyAlignment="1" applyProtection="1">
      <alignment vertical="center" wrapText="1"/>
      <protection/>
    </xf>
    <xf numFmtId="164" fontId="0" fillId="0" borderId="14" xfId="0" applyNumberFormat="1" applyFont="1" applyFill="1" applyBorder="1" applyAlignment="1" applyProtection="1">
      <alignment vertical="center" wrapText="1"/>
      <protection locked="0"/>
    </xf>
    <xf numFmtId="49" fontId="0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41" xfId="0" applyNumberFormat="1" applyFont="1" applyFill="1" applyBorder="1" applyAlignment="1" applyProtection="1">
      <alignment vertical="center" wrapText="1"/>
      <protection/>
    </xf>
    <xf numFmtId="164" fontId="3" fillId="0" borderId="15" xfId="0" applyNumberFormat="1" applyFont="1" applyFill="1" applyBorder="1" applyAlignment="1" applyProtection="1">
      <alignment vertical="center" wrapText="1"/>
      <protection/>
    </xf>
    <xf numFmtId="164" fontId="3" fillId="34" borderId="15" xfId="0" applyNumberFormat="1" applyFont="1" applyFill="1" applyBorder="1" applyAlignment="1" applyProtection="1">
      <alignment vertical="center" wrapText="1"/>
      <protection/>
    </xf>
    <xf numFmtId="164" fontId="3" fillId="0" borderId="24" xfId="0" applyNumberFormat="1" applyFont="1" applyFill="1" applyBorder="1" applyAlignment="1" applyProtection="1">
      <alignment vertical="center" wrapText="1"/>
      <protection/>
    </xf>
    <xf numFmtId="164" fontId="0" fillId="0" borderId="11" xfId="0" applyNumberFormat="1" applyFont="1" applyFill="1" applyBorder="1" applyAlignment="1" applyProtection="1">
      <alignment vertical="center" wrapText="1"/>
      <protection/>
    </xf>
    <xf numFmtId="164" fontId="3" fillId="0" borderId="24" xfId="60" applyNumberFormat="1" applyFont="1" applyFill="1" applyBorder="1" applyAlignment="1" applyProtection="1">
      <alignment horizontal="right" vertical="center" wrapText="1" indent="1"/>
      <protection/>
    </xf>
    <xf numFmtId="49" fontId="0" fillId="0" borderId="21" xfId="60" applyNumberFormat="1" applyFont="1" applyFill="1" applyBorder="1" applyAlignment="1" applyProtection="1">
      <alignment horizontal="center" vertical="center" wrapText="1"/>
      <protection/>
    </xf>
    <xf numFmtId="164" fontId="0" fillId="0" borderId="39" xfId="60" applyNumberFormat="1" applyFont="1" applyFill="1" applyBorder="1" applyAlignment="1" applyProtection="1">
      <alignment horizontal="right" vertical="center" wrapText="1" indent="1"/>
      <protection/>
    </xf>
    <xf numFmtId="49" fontId="0" fillId="0" borderId="17" xfId="60" applyNumberFormat="1" applyFont="1" applyFill="1" applyBorder="1" applyAlignment="1" applyProtection="1">
      <alignment horizontal="center" vertical="center" wrapText="1"/>
      <protection/>
    </xf>
    <xf numFmtId="49" fontId="0" fillId="0" borderId="20" xfId="60" applyNumberFormat="1" applyFont="1" applyFill="1" applyBorder="1" applyAlignment="1" applyProtection="1">
      <alignment horizontal="center" vertical="center" wrapText="1"/>
      <protection/>
    </xf>
    <xf numFmtId="164" fontId="0" fillId="0" borderId="40" xfId="60" applyNumberFormat="1" applyFont="1" applyFill="1" applyBorder="1" applyAlignment="1" applyProtection="1">
      <alignment horizontal="right" vertical="center" wrapText="1" indent="1"/>
      <protection/>
    </xf>
    <xf numFmtId="164" fontId="0" fillId="0" borderId="41" xfId="60" applyNumberFormat="1" applyFont="1" applyFill="1" applyBorder="1" applyAlignment="1" applyProtection="1">
      <alignment horizontal="right" vertical="center" wrapText="1" indent="1"/>
      <protection/>
    </xf>
    <xf numFmtId="164" fontId="3" fillId="0" borderId="24" xfId="60" applyNumberFormat="1" applyFont="1" applyFill="1" applyBorder="1" applyAlignment="1" applyProtection="1">
      <alignment horizontal="right" vertical="center" wrapText="1" indent="1"/>
      <protection/>
    </xf>
    <xf numFmtId="164" fontId="0" fillId="0" borderId="35" xfId="6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40" xfId="60" applyNumberFormat="1" applyFont="1" applyFill="1" applyBorder="1" applyAlignment="1" applyProtection="1">
      <alignment horizontal="right" vertical="center" wrapText="1" indent="1"/>
      <protection/>
    </xf>
    <xf numFmtId="164" fontId="0" fillId="0" borderId="36" xfId="6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4" xfId="60" applyNumberFormat="1" applyFont="1" applyFill="1" applyBorder="1" applyAlignment="1" applyProtection="1">
      <alignment horizontal="right" vertical="center" wrapText="1" indent="1"/>
      <protection/>
    </xf>
    <xf numFmtId="164" fontId="0" fillId="0" borderId="41" xfId="60" applyNumberFormat="1" applyFont="1" applyFill="1" applyBorder="1" applyAlignment="1" applyProtection="1">
      <alignment horizontal="right" vertical="center" wrapText="1" indent="1"/>
      <protection/>
    </xf>
    <xf numFmtId="164" fontId="0" fillId="0" borderId="34" xfId="6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39" xfId="60" applyNumberFormat="1" applyFont="1" applyFill="1" applyBorder="1" applyAlignment="1" applyProtection="1">
      <alignment horizontal="right" vertical="center" wrapText="1" indent="1"/>
      <protection/>
    </xf>
    <xf numFmtId="49" fontId="0" fillId="0" borderId="60" xfId="60" applyNumberFormat="1" applyFont="1" applyFill="1" applyBorder="1" applyAlignment="1" applyProtection="1">
      <alignment horizontal="center" vertical="center" wrapText="1"/>
      <protection/>
    </xf>
    <xf numFmtId="0" fontId="24" fillId="0" borderId="46" xfId="0" applyFont="1" applyBorder="1" applyAlignment="1" applyProtection="1">
      <alignment horizontal="left" wrapText="1" indent="1"/>
      <protection/>
    </xf>
    <xf numFmtId="164" fontId="0" fillId="0" borderId="43" xfId="6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47" xfId="60" applyNumberFormat="1" applyFont="1" applyFill="1" applyBorder="1" applyAlignment="1" applyProtection="1">
      <alignment horizontal="right" vertical="center" wrapText="1" indent="1"/>
      <protection/>
    </xf>
    <xf numFmtId="0" fontId="26" fillId="0" borderId="16" xfId="0" applyFont="1" applyBorder="1" applyAlignment="1" applyProtection="1">
      <alignment horizontal="center" wrapText="1"/>
      <protection/>
    </xf>
    <xf numFmtId="0" fontId="24" fillId="0" borderId="46" xfId="0" applyFont="1" applyBorder="1" applyAlignment="1" applyProtection="1">
      <alignment wrapText="1"/>
      <protection/>
    </xf>
    <xf numFmtId="0" fontId="24" fillId="0" borderId="14" xfId="0" applyFont="1" applyBorder="1" applyAlignment="1">
      <alignment horizontal="left" vertical="center" wrapText="1" indent="1"/>
    </xf>
    <xf numFmtId="0" fontId="24" fillId="0" borderId="21" xfId="0" applyFont="1" applyBorder="1" applyAlignment="1" applyProtection="1">
      <alignment horizontal="center" wrapText="1"/>
      <protection/>
    </xf>
    <xf numFmtId="0" fontId="24" fillId="0" borderId="17" xfId="0" applyFont="1" applyBorder="1" applyAlignment="1" applyProtection="1">
      <alignment horizontal="center" wrapText="1"/>
      <protection/>
    </xf>
    <xf numFmtId="0" fontId="24" fillId="0" borderId="20" xfId="0" applyFont="1" applyBorder="1" applyAlignment="1" applyProtection="1">
      <alignment horizontal="center" wrapText="1"/>
      <protection/>
    </xf>
    <xf numFmtId="0" fontId="26" fillId="0" borderId="18" xfId="0" applyFont="1" applyBorder="1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left" vertical="center" wrapText="1" indent="1"/>
      <protection/>
    </xf>
    <xf numFmtId="164" fontId="3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ont="1" applyFill="1" applyAlignment="1">
      <alignment vertical="center" wrapText="1"/>
    </xf>
    <xf numFmtId="164" fontId="3" fillId="0" borderId="66" xfId="60" applyNumberFormat="1" applyFont="1" applyFill="1" applyBorder="1" applyAlignment="1" applyProtection="1">
      <alignment horizontal="right" vertical="center" wrapText="1" indent="1"/>
      <protection/>
    </xf>
    <xf numFmtId="164" fontId="3" fillId="0" borderId="67" xfId="60" applyNumberFormat="1" applyFont="1" applyFill="1" applyBorder="1" applyAlignment="1" applyProtection="1">
      <alignment horizontal="right" vertical="center" wrapText="1" indent="1"/>
      <protection/>
    </xf>
    <xf numFmtId="49" fontId="0" fillId="0" borderId="48" xfId="60" applyNumberFormat="1" applyFont="1" applyFill="1" applyBorder="1" applyAlignment="1" applyProtection="1">
      <alignment horizontal="center" vertical="center" wrapText="1"/>
      <protection/>
    </xf>
    <xf numFmtId="164" fontId="0" fillId="0" borderId="68" xfId="6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51" xfId="60" applyNumberFormat="1" applyFont="1" applyFill="1" applyBorder="1" applyAlignment="1" applyProtection="1">
      <alignment horizontal="right" vertical="center" wrapText="1" indent="1"/>
      <protection/>
    </xf>
    <xf numFmtId="49" fontId="0" fillId="0" borderId="30" xfId="60" applyNumberFormat="1" applyFont="1" applyFill="1" applyBorder="1" applyAlignment="1" applyProtection="1">
      <alignment horizontal="center" vertical="center" wrapText="1"/>
      <protection/>
    </xf>
    <xf numFmtId="0" fontId="0" fillId="0" borderId="46" xfId="60" applyFont="1" applyFill="1" applyBorder="1" applyAlignment="1" applyProtection="1">
      <alignment horizontal="left" vertical="center" wrapText="1" indent="6"/>
      <protection/>
    </xf>
    <xf numFmtId="164" fontId="0" fillId="0" borderId="47" xfId="60" applyNumberFormat="1" applyFont="1" applyFill="1" applyBorder="1" applyAlignment="1" applyProtection="1">
      <alignment horizontal="right" vertical="center" wrapText="1" indent="1"/>
      <protection/>
    </xf>
    <xf numFmtId="164" fontId="26" fillId="0" borderId="24" xfId="0" applyNumberFormat="1" applyFont="1" applyBorder="1" applyAlignment="1" applyProtection="1">
      <alignment horizontal="right" vertical="center" wrapText="1" indent="1"/>
      <protection/>
    </xf>
    <xf numFmtId="49" fontId="3" fillId="0" borderId="16" xfId="60" applyNumberFormat="1" applyFont="1" applyFill="1" applyBorder="1" applyAlignment="1" applyProtection="1">
      <alignment horizontal="center" vertical="center" wrapText="1"/>
      <protection/>
    </xf>
    <xf numFmtId="164" fontId="26" fillId="0" borderId="24" xfId="0" applyNumberFormat="1" applyFont="1" applyBorder="1" applyAlignment="1" applyProtection="1" quotePrefix="1">
      <alignment horizontal="right" vertical="center" wrapText="1" indent="1"/>
      <protection/>
    </xf>
    <xf numFmtId="0" fontId="26" fillId="0" borderId="18" xfId="0" applyFont="1" applyBorder="1" applyAlignment="1" applyProtection="1">
      <alignment horizontal="center" vertical="center" wrapText="1"/>
      <protection/>
    </xf>
    <xf numFmtId="164" fontId="26" fillId="0" borderId="42" xfId="0" applyNumberFormat="1" applyFont="1" applyBorder="1" applyAlignment="1" applyProtection="1">
      <alignment horizontal="right" vertical="center" wrapText="1" indent="1"/>
      <protection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0" fontId="3" fillId="0" borderId="15" xfId="0" applyFont="1" applyFill="1" applyBorder="1" applyAlignment="1" applyProtection="1">
      <alignment horizontal="left" vertical="center" wrapText="1" indent="1"/>
      <protection/>
    </xf>
    <xf numFmtId="164" fontId="3" fillId="0" borderId="15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31" xfId="0" applyNumberFormat="1" applyFont="1" applyFill="1" applyBorder="1" applyAlignment="1" applyProtection="1">
      <alignment horizontal="right" vertical="center" wrapText="1" indent="1"/>
      <protection/>
    </xf>
    <xf numFmtId="49" fontId="0" fillId="0" borderId="21" xfId="0" applyNumberFormat="1" applyFont="1" applyFill="1" applyBorder="1" applyAlignment="1" applyProtection="1">
      <alignment horizontal="center" vertical="center" wrapText="1"/>
      <protection/>
    </xf>
    <xf numFmtId="3" fontId="0" fillId="0" borderId="12" xfId="60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14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39" xfId="0" applyNumberFormat="1" applyFont="1" applyFill="1" applyBorder="1" applyAlignment="1" applyProtection="1">
      <alignment horizontal="right" vertical="center" wrapText="1" indent="1"/>
      <protection/>
    </xf>
    <xf numFmtId="49" fontId="0" fillId="0" borderId="17" xfId="0" applyNumberFormat="1" applyFont="1" applyFill="1" applyBorder="1" applyAlignment="1" applyProtection="1">
      <alignment horizontal="center" vertical="center" wrapText="1"/>
      <protection/>
    </xf>
    <xf numFmtId="3" fontId="0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40" xfId="0" applyNumberFormat="1" applyFont="1" applyFill="1" applyBorder="1" applyAlignment="1" applyProtection="1">
      <alignment horizontal="right" vertical="center" wrapText="1" indent="1"/>
      <protection/>
    </xf>
    <xf numFmtId="3" fontId="0" fillId="0" borderId="14" xfId="60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19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41" xfId="0" applyNumberFormat="1" applyFont="1" applyFill="1" applyBorder="1" applyAlignment="1" applyProtection="1">
      <alignment horizontal="right" vertical="center" wrapText="1" indent="1"/>
      <protection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3" fontId="3" fillId="0" borderId="15" xfId="6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15" xfId="60" applyNumberFormat="1" applyFont="1" applyFill="1" applyBorder="1" applyAlignment="1" applyProtection="1">
      <alignment horizontal="right" vertical="center" wrapText="1" indent="1"/>
      <protection/>
    </xf>
    <xf numFmtId="164" fontId="3" fillId="0" borderId="24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42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12" xfId="60" applyFont="1" applyFill="1" applyBorder="1" applyAlignment="1" applyProtection="1">
      <alignment horizontal="left" vertical="center" wrapText="1" indent="1"/>
      <protection/>
    </xf>
    <xf numFmtId="3" fontId="0" fillId="0" borderId="12" xfId="60" applyNumberFormat="1" applyFont="1" applyFill="1" applyBorder="1" applyAlignment="1" applyProtection="1">
      <alignment horizontal="right" vertical="center" wrapText="1" indent="1"/>
      <protection locked="0"/>
    </xf>
    <xf numFmtId="3" fontId="0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11" xfId="60" applyFont="1" applyFill="1" applyBorder="1" applyAlignment="1" applyProtection="1">
      <alignment horizontal="left" vertical="center" wrapText="1" indent="1"/>
      <protection/>
    </xf>
    <xf numFmtId="0" fontId="0" fillId="0" borderId="10" xfId="60" applyFont="1" applyFill="1" applyBorder="1" applyAlignment="1" applyProtection="1">
      <alignment horizontal="left" vertical="center" wrapText="1" indent="1"/>
      <protection/>
    </xf>
    <xf numFmtId="3" fontId="0" fillId="0" borderId="14" xfId="60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49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10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16" xfId="0" applyFont="1" applyBorder="1" applyAlignment="1" applyProtection="1">
      <alignment horizontal="center" vertical="center" wrapText="1"/>
      <protection/>
    </xf>
    <xf numFmtId="0" fontId="0" fillId="0" borderId="19" xfId="60" applyFont="1" applyFill="1" applyBorder="1" applyAlignment="1" applyProtection="1">
      <alignment horizontal="left" vertical="center" wrapText="1" indent="1"/>
      <protection/>
    </xf>
    <xf numFmtId="3" fontId="0" fillId="0" borderId="46" xfId="6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3" xfId="0" applyFont="1" applyBorder="1" applyAlignment="1" applyProtection="1">
      <alignment horizontal="left" wrapText="1" indent="1"/>
      <protection/>
    </xf>
    <xf numFmtId="164" fontId="3" fillId="0" borderId="42" xfId="60" applyNumberFormat="1" applyFont="1" applyFill="1" applyBorder="1" applyAlignment="1" applyProtection="1">
      <alignment horizontal="right" vertical="center" wrapText="1" indent="1"/>
      <protection/>
    </xf>
    <xf numFmtId="0" fontId="0" fillId="0" borderId="69" xfId="60" applyFont="1" applyFill="1" applyBorder="1" applyAlignment="1" applyProtection="1">
      <alignment horizontal="right" vertical="center" wrapText="1" indent="1"/>
      <protection locked="0"/>
    </xf>
    <xf numFmtId="164" fontId="0" fillId="0" borderId="69" xfId="60" applyNumberFormat="1" applyFont="1" applyFill="1" applyBorder="1" applyAlignment="1" applyProtection="1">
      <alignment horizontal="right" vertical="center" wrapText="1" indent="1"/>
      <protection/>
    </xf>
    <xf numFmtId="164" fontId="0" fillId="0" borderId="39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55" xfId="60" applyFont="1" applyFill="1" applyBorder="1" applyAlignment="1" applyProtection="1">
      <alignment horizontal="right" vertical="center" wrapText="1" indent="1"/>
      <protection locked="0"/>
    </xf>
    <xf numFmtId="164" fontId="0" fillId="0" borderId="55" xfId="60" applyNumberFormat="1" applyFont="1" applyFill="1" applyBorder="1" applyAlignment="1" applyProtection="1">
      <alignment horizontal="right" vertical="center" wrapText="1" indent="1"/>
      <protection/>
    </xf>
    <xf numFmtId="164" fontId="0" fillId="0" borderId="40" xfId="0" applyNumberFormat="1" applyFont="1" applyFill="1" applyBorder="1" applyAlignment="1" applyProtection="1">
      <alignment horizontal="right" vertical="center" wrapText="1" indent="1"/>
      <protection/>
    </xf>
    <xf numFmtId="0" fontId="3" fillId="0" borderId="42" xfId="60" applyFont="1" applyFill="1" applyBorder="1" applyAlignment="1" applyProtection="1">
      <alignment horizontal="right" vertical="center" wrapText="1" indent="1"/>
      <protection locked="0"/>
    </xf>
    <xf numFmtId="0" fontId="3" fillId="0" borderId="15" xfId="0" applyFont="1" applyFill="1" applyBorder="1" applyAlignment="1" applyProtection="1">
      <alignment horizontal="left" vertical="center" wrapText="1" indent="1"/>
      <protection/>
    </xf>
    <xf numFmtId="164" fontId="3" fillId="0" borderId="42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49" fontId="0" fillId="0" borderId="48" xfId="0" applyNumberFormat="1" applyFont="1" applyFill="1" applyBorder="1" applyAlignment="1" applyProtection="1">
      <alignment horizontal="center" vertical="center" wrapText="1"/>
      <protection/>
    </xf>
    <xf numFmtId="3" fontId="0" fillId="0" borderId="13" xfId="60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33" xfId="0" applyNumberFormat="1" applyFont="1" applyFill="1" applyBorder="1" applyAlignment="1" applyProtection="1">
      <alignment horizontal="right" vertical="center" wrapText="1" indent="1"/>
      <protection/>
    </xf>
    <xf numFmtId="49" fontId="0" fillId="0" borderId="20" xfId="0" applyNumberFormat="1" applyFont="1" applyFill="1" applyBorder="1" applyAlignment="1" applyProtection="1">
      <alignment horizontal="center" vertical="center" wrapText="1"/>
      <protection/>
    </xf>
    <xf numFmtId="164" fontId="3" fillId="0" borderId="46" xfId="0" applyNumberFormat="1" applyFont="1" applyFill="1" applyBorder="1" applyAlignment="1" applyProtection="1">
      <alignment horizontal="right" vertical="center" wrapText="1" indent="1"/>
      <protection/>
    </xf>
    <xf numFmtId="164" fontId="11" fillId="0" borderId="0" xfId="0" applyNumberFormat="1" applyFont="1" applyFill="1" applyAlignment="1" applyProtection="1">
      <alignment vertical="center"/>
      <protection locked="0"/>
    </xf>
    <xf numFmtId="164" fontId="0" fillId="0" borderId="15" xfId="0" applyNumberFormat="1" applyFill="1" applyBorder="1" applyAlignment="1" applyProtection="1">
      <alignment horizontal="center" vertical="center" wrapText="1"/>
      <protection/>
    </xf>
    <xf numFmtId="0" fontId="82" fillId="0" borderId="0" xfId="0" applyFont="1" applyAlignment="1">
      <alignment horizontal="center" vertical="top" wrapText="1"/>
    </xf>
    <xf numFmtId="0" fontId="25" fillId="0" borderId="0" xfId="0" applyFont="1" applyAlignment="1">
      <alignment horizontal="center"/>
    </xf>
    <xf numFmtId="0" fontId="18" fillId="35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5" fillId="35" borderId="0" xfId="0" applyFont="1" applyFill="1" applyAlignment="1" applyProtection="1">
      <alignment/>
      <protection locked="0"/>
    </xf>
    <xf numFmtId="0" fontId="0" fillId="35" borderId="0" xfId="0" applyFill="1" applyAlignment="1" applyProtection="1">
      <alignment/>
      <protection locked="0"/>
    </xf>
    <xf numFmtId="0" fontId="5" fillId="35" borderId="0" xfId="0" applyFont="1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right"/>
      <protection locked="0"/>
    </xf>
    <xf numFmtId="0" fontId="0" fillId="0" borderId="0" xfId="0" applyFill="1" applyAlignment="1">
      <alignment/>
    </xf>
    <xf numFmtId="0" fontId="5" fillId="0" borderId="0" xfId="0" applyFont="1" applyAlignment="1" applyProtection="1">
      <alignment horizontal="center"/>
      <protection/>
    </xf>
    <xf numFmtId="164" fontId="5" fillId="0" borderId="0" xfId="60" applyNumberFormat="1" applyFont="1" applyFill="1" applyBorder="1" applyAlignment="1" applyProtection="1">
      <alignment horizontal="center" vertical="center"/>
      <protection locked="0"/>
    </xf>
    <xf numFmtId="164" fontId="3" fillId="0" borderId="0" xfId="60" applyNumberFormat="1" applyFont="1" applyFill="1" applyBorder="1" applyAlignment="1" applyProtection="1">
      <alignment horizontal="center" vertical="center"/>
      <protection/>
    </xf>
    <xf numFmtId="164" fontId="19" fillId="0" borderId="22" xfId="60" applyNumberFormat="1" applyFont="1" applyFill="1" applyBorder="1" applyAlignment="1" applyProtection="1">
      <alignment horizontal="left" vertical="center"/>
      <protection locked="0"/>
    </xf>
    <xf numFmtId="164" fontId="4" fillId="0" borderId="22" xfId="60" applyNumberFormat="1" applyFont="1" applyFill="1" applyBorder="1" applyAlignment="1" applyProtection="1">
      <alignment horizontal="left"/>
      <protection/>
    </xf>
    <xf numFmtId="0" fontId="8" fillId="0" borderId="0" xfId="60" applyFont="1" applyFill="1" applyAlignment="1" applyProtection="1">
      <alignment horizontal="right" vertical="center"/>
      <protection locked="0"/>
    </xf>
    <xf numFmtId="0" fontId="0" fillId="0" borderId="0" xfId="0" applyAlignment="1">
      <alignment/>
    </xf>
    <xf numFmtId="0" fontId="5" fillId="0" borderId="0" xfId="60" applyFont="1" applyFill="1" applyAlignment="1" applyProtection="1">
      <alignment horizontal="center"/>
      <protection locked="0"/>
    </xf>
    <xf numFmtId="0" fontId="5" fillId="0" borderId="0" xfId="60" applyFont="1" applyFill="1" applyAlignment="1" applyProtection="1">
      <alignment horizontal="center" vertical="center"/>
      <protection locked="0"/>
    </xf>
    <xf numFmtId="164" fontId="4" fillId="0" borderId="22" xfId="60" applyNumberFormat="1" applyFont="1" applyFill="1" applyBorder="1" applyAlignment="1" applyProtection="1">
      <alignment horizontal="left" vertical="center"/>
      <protection/>
    </xf>
    <xf numFmtId="0" fontId="6" fillId="0" borderId="32" xfId="60" applyFont="1" applyFill="1" applyBorder="1" applyAlignment="1" applyProtection="1">
      <alignment horizontal="center" vertical="center" wrapText="1"/>
      <protection/>
    </xf>
    <xf numFmtId="0" fontId="6" fillId="0" borderId="18" xfId="60" applyFont="1" applyFill="1" applyBorder="1" applyAlignment="1" applyProtection="1">
      <alignment horizontal="center" vertical="center" wrapText="1"/>
      <protection/>
    </xf>
    <xf numFmtId="0" fontId="6" fillId="0" borderId="33" xfId="60" applyFont="1" applyFill="1" applyBorder="1" applyAlignment="1" applyProtection="1">
      <alignment horizontal="center" vertical="center" wrapText="1"/>
      <protection/>
    </xf>
    <xf numFmtId="0" fontId="6" fillId="0" borderId="19" xfId="60" applyFont="1" applyFill="1" applyBorder="1" applyAlignment="1" applyProtection="1">
      <alignment horizontal="center" vertical="center" wrapText="1"/>
      <protection/>
    </xf>
    <xf numFmtId="0" fontId="6" fillId="0" borderId="70" xfId="60" applyFont="1" applyFill="1" applyBorder="1" applyAlignment="1" applyProtection="1">
      <alignment horizontal="center" vertical="center" wrapText="1"/>
      <protection/>
    </xf>
    <xf numFmtId="0" fontId="6" fillId="0" borderId="13" xfId="60" applyFont="1" applyFill="1" applyBorder="1" applyAlignment="1" applyProtection="1">
      <alignment horizontal="center" vertical="center" wrapText="1"/>
      <protection/>
    </xf>
    <xf numFmtId="0" fontId="6" fillId="0" borderId="68" xfId="60" applyFont="1" applyFill="1" applyBorder="1" applyAlignment="1" applyProtection="1">
      <alignment horizontal="center" vertical="center" wrapText="1"/>
      <protection/>
    </xf>
    <xf numFmtId="0" fontId="6" fillId="0" borderId="51" xfId="60" applyFont="1" applyFill="1" applyBorder="1" applyAlignment="1" applyProtection="1">
      <alignment horizontal="center" vertical="center" wrapText="1"/>
      <protection/>
    </xf>
    <xf numFmtId="0" fontId="3" fillId="0" borderId="32" xfId="60" applyFont="1" applyFill="1" applyBorder="1" applyAlignment="1" applyProtection="1">
      <alignment horizontal="center" vertical="center" wrapText="1"/>
      <protection/>
    </xf>
    <xf numFmtId="0" fontId="3" fillId="0" borderId="18" xfId="60" applyFont="1" applyFill="1" applyBorder="1" applyAlignment="1" applyProtection="1">
      <alignment horizontal="center" vertical="center" wrapText="1"/>
      <protection/>
    </xf>
    <xf numFmtId="0" fontId="3" fillId="0" borderId="33" xfId="60" applyFont="1" applyFill="1" applyBorder="1" applyAlignment="1" applyProtection="1">
      <alignment horizontal="center" vertical="center" wrapText="1"/>
      <protection/>
    </xf>
    <xf numFmtId="0" fontId="3" fillId="0" borderId="19" xfId="60" applyFont="1" applyFill="1" applyBorder="1" applyAlignment="1" applyProtection="1">
      <alignment horizontal="center" vertical="center" wrapText="1"/>
      <protection/>
    </xf>
    <xf numFmtId="0" fontId="3" fillId="0" borderId="70" xfId="60" applyFont="1" applyFill="1" applyBorder="1" applyAlignment="1" applyProtection="1">
      <alignment horizontal="center" vertical="center" wrapText="1"/>
      <protection/>
    </xf>
    <xf numFmtId="0" fontId="3" fillId="0" borderId="13" xfId="60" applyFont="1" applyFill="1" applyBorder="1" applyAlignment="1" applyProtection="1">
      <alignment horizontal="center" vertical="center" wrapText="1"/>
      <protection/>
    </xf>
    <xf numFmtId="0" fontId="3" fillId="0" borderId="68" xfId="60" applyFont="1" applyFill="1" applyBorder="1" applyAlignment="1" applyProtection="1">
      <alignment horizontal="center" vertical="center" wrapText="1"/>
      <protection/>
    </xf>
    <xf numFmtId="0" fontId="3" fillId="0" borderId="51" xfId="60" applyFont="1" applyFill="1" applyBorder="1" applyAlignment="1" applyProtection="1">
      <alignment horizontal="center" vertical="center" wrapText="1"/>
      <protection/>
    </xf>
    <xf numFmtId="0" fontId="3" fillId="0" borderId="0" xfId="60" applyFont="1" applyFill="1" applyAlignment="1" applyProtection="1">
      <alignment horizontal="center"/>
      <protection/>
    </xf>
    <xf numFmtId="164" fontId="6" fillId="0" borderId="71" xfId="0" applyNumberFormat="1" applyFont="1" applyFill="1" applyBorder="1" applyAlignment="1" applyProtection="1">
      <alignment horizontal="center" vertical="center" wrapText="1"/>
      <protection/>
    </xf>
    <xf numFmtId="164" fontId="6" fillId="0" borderId="72" xfId="0" applyNumberFormat="1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Fill="1" applyAlignment="1" applyProtection="1">
      <alignment horizontal="center" textRotation="180" wrapText="1"/>
      <protection/>
    </xf>
    <xf numFmtId="164" fontId="83" fillId="0" borderId="37" xfId="0" applyNumberFormat="1" applyFont="1" applyFill="1" applyBorder="1" applyAlignment="1" applyProtection="1">
      <alignment horizontal="center" vertical="center" wrapText="1"/>
      <protection/>
    </xf>
    <xf numFmtId="164" fontId="5" fillId="0" borderId="0" xfId="0" applyNumberFormat="1" applyFont="1" applyFill="1" applyAlignment="1" applyProtection="1">
      <alignment horizontal="center" vertical="center" wrapText="1"/>
      <protection locked="0"/>
    </xf>
    <xf numFmtId="164" fontId="8" fillId="0" borderId="0" xfId="0" applyNumberFormat="1" applyFont="1" applyFill="1" applyAlignment="1">
      <alignment horizontal="right" vertical="center" wrapText="1"/>
    </xf>
    <xf numFmtId="0" fontId="8" fillId="0" borderId="0" xfId="0" applyFont="1" applyAlignment="1">
      <alignment horizontal="right" vertical="center" wrapText="1"/>
    </xf>
    <xf numFmtId="0" fontId="6" fillId="0" borderId="54" xfId="0" applyFont="1" applyFill="1" applyBorder="1" applyAlignment="1" applyProtection="1">
      <alignment horizontal="center" vertical="center" wrapText="1"/>
      <protection/>
    </xf>
    <xf numFmtId="0" fontId="6" fillId="0" borderId="53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3" fillId="0" borderId="54" xfId="0" applyFont="1" applyFill="1" applyBorder="1" applyAlignment="1" applyProtection="1">
      <alignment horizontal="center" vertical="center" wrapText="1"/>
      <protection/>
    </xf>
    <xf numFmtId="0" fontId="3" fillId="0" borderId="53" xfId="0" applyFont="1" applyFill="1" applyBorder="1" applyAlignment="1" applyProtection="1">
      <alignment horizontal="center" vertical="center" wrapText="1"/>
      <protection/>
    </xf>
    <xf numFmtId="0" fontId="3" fillId="0" borderId="31" xfId="0" applyFont="1" applyFill="1" applyBorder="1" applyAlignment="1" applyProtection="1">
      <alignment horizontal="center" vertical="center" wrapText="1"/>
      <protection/>
    </xf>
    <xf numFmtId="0" fontId="5" fillId="0" borderId="54" xfId="0" applyFont="1" applyFill="1" applyBorder="1" applyAlignment="1" applyProtection="1">
      <alignment horizontal="center" vertical="center"/>
      <protection locked="0"/>
    </xf>
    <xf numFmtId="0" fontId="5" fillId="0" borderId="53" xfId="0" applyFont="1" applyFill="1" applyBorder="1" applyAlignment="1" applyProtection="1">
      <alignment horizontal="center" vertical="center"/>
      <protection locked="0"/>
    </xf>
    <xf numFmtId="0" fontId="2" fillId="0" borderId="53" xfId="0" applyFont="1" applyBorder="1" applyAlignment="1" applyProtection="1">
      <alignment horizontal="center" vertical="center"/>
      <protection locked="0"/>
    </xf>
    <xf numFmtId="0" fontId="2" fillId="0" borderId="31" xfId="0" applyFont="1" applyBorder="1" applyAlignment="1" applyProtection="1">
      <alignment horizontal="center" vertical="center"/>
      <protection locked="0"/>
    </xf>
    <xf numFmtId="0" fontId="5" fillId="0" borderId="54" xfId="0" applyFont="1" applyFill="1" applyBorder="1" applyAlignment="1" applyProtection="1">
      <alignment horizontal="center" vertical="center" readingOrder="2"/>
      <protection locked="0"/>
    </xf>
    <xf numFmtId="0" fontId="5" fillId="0" borderId="53" xfId="0" applyFont="1" applyFill="1" applyBorder="1" applyAlignment="1" applyProtection="1">
      <alignment horizontal="center" vertical="center" readingOrder="2"/>
      <protection locked="0"/>
    </xf>
    <xf numFmtId="0" fontId="2" fillId="0" borderId="53" xfId="0" applyFont="1" applyBorder="1" applyAlignment="1" applyProtection="1">
      <alignment horizontal="center" vertical="center" readingOrder="2"/>
      <protection locked="0"/>
    </xf>
    <xf numFmtId="0" fontId="2" fillId="0" borderId="31" xfId="0" applyFont="1" applyBorder="1" applyAlignment="1" applyProtection="1">
      <alignment horizontal="center" vertical="center" readingOrder="2"/>
      <protection locked="0"/>
    </xf>
    <xf numFmtId="164" fontId="8" fillId="0" borderId="22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22" xfId="0" applyFont="1" applyBorder="1" applyAlignment="1" applyProtection="1">
      <alignment horizontal="right"/>
      <protection locked="0"/>
    </xf>
    <xf numFmtId="0" fontId="6" fillId="0" borderId="67" xfId="0" applyFont="1" applyFill="1" applyBorder="1" applyAlignment="1" applyProtection="1">
      <alignment horizontal="center" wrapText="1"/>
      <protection locked="0"/>
    </xf>
    <xf numFmtId="0" fontId="6" fillId="0" borderId="49" xfId="0" applyFont="1" applyFill="1" applyBorder="1" applyAlignment="1" applyProtection="1">
      <alignment horizontal="center"/>
      <protection locked="0"/>
    </xf>
    <xf numFmtId="0" fontId="6" fillId="0" borderId="45" xfId="0" applyFont="1" applyFill="1" applyBorder="1" applyAlignment="1" applyProtection="1">
      <alignment horizontal="center"/>
      <protection locked="0"/>
    </xf>
    <xf numFmtId="0" fontId="0" fillId="0" borderId="53" xfId="0" applyFont="1" applyBorder="1" applyAlignment="1">
      <alignment vertical="center" wrapText="1"/>
    </xf>
    <xf numFmtId="0" fontId="0" fillId="0" borderId="31" xfId="0" applyFont="1" applyBorder="1" applyAlignment="1">
      <alignment vertical="center" wrapText="1"/>
    </xf>
    <xf numFmtId="0" fontId="6" fillId="0" borderId="73" xfId="0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64" xfId="0" applyFont="1" applyBorder="1" applyAlignment="1">
      <alignment horizontal="center" vertical="center" wrapText="1"/>
    </xf>
    <xf numFmtId="0" fontId="5" fillId="0" borderId="68" xfId="0" applyFont="1" applyFill="1" applyBorder="1" applyAlignment="1" applyProtection="1">
      <alignment horizontal="center" vertical="center"/>
      <protection locked="0"/>
    </xf>
    <xf numFmtId="0" fontId="2" fillId="0" borderId="74" xfId="0" applyFont="1" applyBorder="1" applyAlignment="1" applyProtection="1">
      <alignment horizontal="center" vertical="center"/>
      <protection locked="0"/>
    </xf>
    <xf numFmtId="0" fontId="5" fillId="0" borderId="75" xfId="0" applyFont="1" applyFill="1" applyBorder="1" applyAlignment="1" applyProtection="1">
      <alignment horizontal="center" vertical="center"/>
      <protection locked="0"/>
    </xf>
    <xf numFmtId="0" fontId="2" fillId="0" borderId="76" xfId="0" applyFont="1" applyBorder="1" applyAlignment="1" applyProtection="1">
      <alignment horizontal="center" vertical="center"/>
      <protection locked="0"/>
    </xf>
    <xf numFmtId="0" fontId="6" fillId="0" borderId="33" xfId="0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6" fillId="0" borderId="32" xfId="0" applyFont="1" applyFill="1" applyBorder="1" applyAlignment="1" applyProtection="1">
      <alignment horizontal="center" vertical="center" wrapText="1"/>
      <protection locked="0"/>
    </xf>
    <xf numFmtId="0" fontId="0" fillId="0" borderId="30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6" fillId="0" borderId="19" xfId="0" applyFont="1" applyFill="1" applyBorder="1" applyAlignment="1" applyProtection="1">
      <alignment horizontal="center" vertical="center"/>
      <protection locked="0"/>
    </xf>
    <xf numFmtId="0" fontId="28" fillId="0" borderId="22" xfId="0" applyFont="1" applyBorder="1" applyAlignment="1" applyProtection="1">
      <alignment horizontal="right" vertical="top"/>
      <protection locked="0"/>
    </xf>
    <xf numFmtId="0" fontId="0" fillId="0" borderId="22" xfId="0" applyFont="1" applyBorder="1" applyAlignment="1">
      <alignment/>
    </xf>
    <xf numFmtId="164" fontId="11" fillId="0" borderId="22" xfId="0" applyNumberFormat="1" applyFont="1" applyFill="1" applyBorder="1" applyAlignment="1" applyProtection="1">
      <alignment vertical="center"/>
      <protection locked="0"/>
    </xf>
    <xf numFmtId="0" fontId="0" fillId="0" borderId="22" xfId="0" applyBorder="1" applyAlignment="1">
      <alignment/>
    </xf>
  </cellXfs>
  <cellStyles count="55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Figyelmeztetés" xfId="44"/>
    <cellStyle name="Hiperhivatkozás" xfId="45"/>
    <cellStyle name="Hyperlink" xfId="46"/>
    <cellStyle name="Hivatkozott cella" xfId="47"/>
    <cellStyle name="Jegyzet" xfId="48"/>
    <cellStyle name="Jelölőszín (1)" xfId="49"/>
    <cellStyle name="Jelölőszín (2)" xfId="50"/>
    <cellStyle name="Jelölőszín (3)" xfId="51"/>
    <cellStyle name="Jelölőszín (4)" xfId="52"/>
    <cellStyle name="Jelölőszín (5)" xfId="53"/>
    <cellStyle name="Jelölőszín (6)" xfId="54"/>
    <cellStyle name="Jó" xfId="55"/>
    <cellStyle name="Kimenet" xfId="56"/>
    <cellStyle name="Followed Hyperlink" xfId="57"/>
    <cellStyle name="Magyarázó szöveg" xfId="58"/>
    <cellStyle name="Már látott hiperhivatkozás" xfId="59"/>
    <cellStyle name="Normál_KVRENMUNKA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  <cellStyle name="Százalék 2" xfId="68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3"/>
  <sheetViews>
    <sheetView zoomScale="130" zoomScaleNormal="130" zoomScalePageLayoutView="0" workbookViewId="0" topLeftCell="A1">
      <selection activeCell="C33" sqref="C33"/>
    </sheetView>
  </sheetViews>
  <sheetFormatPr defaultColWidth="9.00390625" defaultRowHeight="12.75"/>
  <cols>
    <col min="1" max="1" width="24.125" style="0" customWidth="1"/>
    <col min="2" max="2" width="105.50390625" style="0" customWidth="1"/>
    <col min="3" max="3" width="39.00390625" style="0" customWidth="1"/>
  </cols>
  <sheetData>
    <row r="2" spans="1:3" ht="18.75">
      <c r="A2" s="511" t="s">
        <v>487</v>
      </c>
      <c r="B2" s="511"/>
      <c r="C2" s="511"/>
    </row>
    <row r="3" spans="1:3" ht="15">
      <c r="A3" s="239"/>
      <c r="B3" s="240"/>
      <c r="C3" s="239"/>
    </row>
    <row r="4" spans="1:3" ht="14.25">
      <c r="A4" s="241" t="s">
        <v>488</v>
      </c>
      <c r="B4" s="242" t="s">
        <v>489</v>
      </c>
      <c r="C4" s="241" t="s">
        <v>490</v>
      </c>
    </row>
    <row r="5" spans="1:3" ht="12.75">
      <c r="A5" s="243"/>
      <c r="B5" s="243"/>
      <c r="C5" s="243"/>
    </row>
    <row r="6" spans="1:3" ht="18.75">
      <c r="A6" s="512" t="s">
        <v>520</v>
      </c>
      <c r="B6" s="512"/>
      <c r="C6" s="512"/>
    </row>
    <row r="7" spans="1:3" ht="12.75">
      <c r="A7" s="243" t="s">
        <v>491</v>
      </c>
      <c r="B7" s="243" t="s">
        <v>492</v>
      </c>
      <c r="C7" s="244" t="str">
        <f ca="1">HYPERLINK(SUBSTITUTE(CELL("address",RM_ALAPADATOK!A2),"'",""),SUBSTITUTE(MID(CELL("address",RM_ALAPADATOK!A2),SEARCH("]",CELL("address",RM_ALAPADATOK!A2),1)+1,LEN(CELL("address",RM_ALAPADATOK!A2))-SEARCH("]",CELL("address",RM_ALAPADATOK!A2),1)),"'",""))</f>
        <v>RM_ALAPADATOK!$A$2</v>
      </c>
    </row>
    <row r="8" spans="1:3" ht="12.75">
      <c r="A8" s="243" t="s">
        <v>493</v>
      </c>
      <c r="B8" s="243" t="s">
        <v>494</v>
      </c>
      <c r="C8" s="244" t="str">
        <f ca="1">HYPERLINK(SUBSTITUTE(CELL("address",RM_ÖSSZEFÜGGÉSEK!A1),"'",""),SUBSTITUTE(MID(CELL("address",RM_ÖSSZEFÜGGÉSEK!A1),SEARCH("]",CELL("address",RM_ÖSSZEFÜGGÉSEK!A1),1)+1,LEN(CELL("address",RM_ÖSSZEFÜGGÉSEK!A1))-SEARCH("]",CELL("address",RM_ÖSSZEFÜGGÉSEK!A1),1)),"'",""))</f>
        <v>RM_ÖSSZEFÜGGÉSEK!$A$1</v>
      </c>
    </row>
    <row r="9" spans="1:3" ht="12.75">
      <c r="A9" s="243" t="s">
        <v>495</v>
      </c>
      <c r="B9" s="243" t="s">
        <v>521</v>
      </c>
      <c r="C9" s="244" t="str">
        <f ca="1">HYPERLINK(SUBSTITUTE(CELL("address",'RM_1.1.sz.mell.'!A1),"'",""),SUBSTITUTE(MID(CELL("address",'RM_1.1.sz.mell.'!A1),SEARCH("]",CELL("address",'RM_1.1.sz.mell.'!A1),1)+1,LEN(CELL("address",'RM_1.1.sz.mell.'!A1))-SEARCH("]",CELL("address",'RM_1.1.sz.mell.'!A1),1)),"'",""))</f>
        <v>RM_1.1.sz.mell.!$A$1</v>
      </c>
    </row>
    <row r="10" spans="1:3" ht="12.75">
      <c r="A10" s="243" t="s">
        <v>496</v>
      </c>
      <c r="B10" s="243" t="s">
        <v>522</v>
      </c>
      <c r="C10" s="244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11" spans="1:3" ht="12.75">
      <c r="A11" s="243" t="s">
        <v>497</v>
      </c>
      <c r="B11" s="243" t="s">
        <v>523</v>
      </c>
      <c r="C11" s="244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12" spans="1:3" ht="12.75">
      <c r="A12" s="243" t="s">
        <v>498</v>
      </c>
      <c r="B12" s="243" t="s">
        <v>524</v>
      </c>
      <c r="C12" s="244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13" spans="1:3" ht="12.75">
      <c r="A13" s="243" t="s">
        <v>499</v>
      </c>
      <c r="B13" s="243" t="s">
        <v>525</v>
      </c>
      <c r="C13" s="244" t="str">
        <f ca="1">HYPERLINK(SUBSTITUTE(CELL("address",'RM_2.1.sz.mell.'!A1),"'",""),SUBSTITUTE(MID(CELL("address",'RM_2.1.sz.mell.'!A1),SEARCH("]",CELL("address",'RM_2.1.sz.mell.'!A1),1)+1,LEN(CELL("address",'RM_2.1.sz.mell.'!A1))-SEARCH("]",CELL("address",'RM_2.1.sz.mell.'!A1),1)),"'",""))</f>
        <v>RM_2.1.sz.mell.!$A$1</v>
      </c>
    </row>
    <row r="14" spans="1:3" ht="12.75">
      <c r="A14" s="243" t="s">
        <v>500</v>
      </c>
      <c r="B14" s="243" t="s">
        <v>526</v>
      </c>
      <c r="C14" s="244" t="str">
        <f ca="1">HYPERLINK(SUBSTITUTE(CELL("address",'RM_2.2.sz.mell.'!A1),"'",""),SUBSTITUTE(MID(CELL("address",'RM_2.2.sz.mell.'!A1),SEARCH("]",CELL("address",'RM_2.2.sz.mell.'!A1),1)+1,LEN(CELL("address",'RM_2.2.sz.mell.'!A1))-SEARCH("]",CELL("address",'RM_2.2.sz.mell.'!A1),1)),"'",""))</f>
        <v>RM_2.2.sz.mell.!$A$1</v>
      </c>
    </row>
    <row r="15" spans="1:3" ht="12.75">
      <c r="A15" s="243" t="s">
        <v>501</v>
      </c>
      <c r="B15" s="243" t="s">
        <v>502</v>
      </c>
      <c r="C15" s="244" t="str">
        <f ca="1">HYPERLINK(SUBSTITUTE(CELL("address",RM_ELLENŐRZÉS!A1),"'",""),SUBSTITUTE(MID(CELL("address",RM_ELLENŐRZÉS!A1),SEARCH("]",CELL("address",RM_ELLENŐRZÉS!A1),1)+1,LEN(CELL("address",RM_ELLENŐRZÉS!A1))-SEARCH("]",CELL("address",RM_ELLENŐRZÉS!A1),1)),"'",""))</f>
        <v>RM_ELLENŐRZÉS!$A$1</v>
      </c>
    </row>
    <row r="16" spans="1:3" ht="12.75">
      <c r="A16" s="243" t="s">
        <v>503</v>
      </c>
      <c r="B16" s="243" t="s">
        <v>444</v>
      </c>
      <c r="C16" s="244" t="str">
        <f ca="1">HYPERLINK(SUBSTITUTE(CELL("address",'RM_3.sz.mell.'!A1),"'",""),SUBSTITUTE(MID(CELL("address",'RM_3.sz.mell.'!A1),SEARCH("]",CELL("address",'RM_3.sz.mell.'!A1),1)+1,LEN(CELL("address",'RM_3.sz.mell.'!A1))-SEARCH("]",CELL("address",'RM_3.sz.mell.'!A1),1)),"'",""))</f>
        <v>RM_3.sz.mell.!$A$1</v>
      </c>
    </row>
    <row r="17" spans="1:3" ht="12.75">
      <c r="A17" s="243" t="s">
        <v>504</v>
      </c>
      <c r="B17" s="243" t="s">
        <v>447</v>
      </c>
      <c r="C17" s="244" t="str">
        <f ca="1">HYPERLINK(SUBSTITUTE(CELL("address",'RM_4.sz.mell.'!A1),"'",""),SUBSTITUTE(MID(CELL("address",'RM_4.sz.mell.'!A1),SEARCH("]",CELL("address",'RM_4.sz.mell.'!A1),1)+1,LEN(CELL("address",'RM_4.sz.mell.'!A1))-SEARCH("]",CELL("address",'RM_4.sz.mell.'!A1),1)),"'",""))</f>
        <v>RM_4.sz.mell.!$A$1</v>
      </c>
    </row>
    <row r="18" spans="1:3" ht="12.75">
      <c r="A18" s="243" t="s">
        <v>505</v>
      </c>
      <c r="B18" s="243" t="s">
        <v>451</v>
      </c>
      <c r="C18" s="244" t="str">
        <f ca="1">HYPERLINK(SUBSTITUTE(CELL("address",'RM_9.1.sz.mell'!A1),"'",""),SUBSTITUTE(MID(CELL("address",'RM_9.1.sz.mell'!A1),SEARCH("]",CELL("address",'RM_9.1.sz.mell'!A1),1)+1,LEN(CELL("address",'RM_9.1.sz.mell'!A1))-SEARCH("]",CELL("address",'RM_9.1.sz.mell'!A1),1)),"'",""))</f>
        <v>RM_9.1.sz.mell!$A$1</v>
      </c>
    </row>
    <row r="19" spans="1:3" ht="12.75">
      <c r="A19" s="243" t="s">
        <v>506</v>
      </c>
      <c r="B19" s="243" t="s">
        <v>449</v>
      </c>
      <c r="C19" s="244" t="str">
        <f ca="1">HYPERLINK(SUBSTITUTE(CELL("address",'RM_9.1.1.sz.mell'!A1),"'",""),SUBSTITUTE(MID(CELL("address",'RM_9.1.1.sz.mell'!A1),SEARCH("]",CELL("address",'RM_9.1.1.sz.mell'!A1),1)+1,LEN(CELL("address",'RM_9.1.1.sz.mell'!A1))-SEARCH("]",CELL("address",'RM_9.1.1.sz.mell'!A1),1)),"'",""))</f>
        <v>RM_9.1.1.sz.mell!$A$1</v>
      </c>
    </row>
    <row r="20" spans="1:3" ht="12.75">
      <c r="A20" s="243" t="s">
        <v>507</v>
      </c>
      <c r="B20" s="243" t="s">
        <v>450</v>
      </c>
      <c r="C20" s="244" t="str">
        <f ca="1">HYPERLINK(SUBSTITUTE(CELL("address",'RM_9.1.2.sz.mell'!A1),"'",""),SUBSTITUTE(MID(CELL("address",'RM_9.1.2.sz.mell'!A1),SEARCH("]",CELL("address",'RM_9.1.2.sz.mell'!A1),1)+1,LEN(CELL("address",'RM_9.1.2.sz.mell'!A1))-SEARCH("]",CELL("address",'RM_9.1.2.sz.mell'!A1),1)),"'",""))</f>
        <v>RM_9.1.2.sz.mell!$A$1</v>
      </c>
    </row>
    <row r="21" spans="1:3" ht="12.75">
      <c r="A21" s="243" t="s">
        <v>508</v>
      </c>
      <c r="B21" s="243" t="s">
        <v>452</v>
      </c>
      <c r="C21" s="244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2" spans="1:3" ht="12.75">
      <c r="A22" s="243" t="s">
        <v>509</v>
      </c>
      <c r="B22" s="243" t="str">
        <f>RM_ALAPADATOK!A11</f>
        <v>Berzencei Polgármesteri  Hivatal</v>
      </c>
      <c r="C22" s="244" t="str">
        <f ca="1">HYPERLINK(SUBSTITUTE(CELL("address",'RM_9.2.sz.mell'!A1),"'",""),SUBSTITUTE(MID(CELL("address",'RM_9.2.sz.mell'!A1),SEARCH("]",CELL("address",'RM_9.2.sz.mell'!A1),1)+1,LEN(CELL("address",'RM_9.2.sz.mell'!A1))-SEARCH("]",CELL("address",'RM_9.2.sz.mell'!A1),1)),"'",""))</f>
        <v>RM_9.2.sz.mell!$A$1</v>
      </c>
    </row>
    <row r="23" spans="1:3" ht="12.75">
      <c r="A23" s="243" t="s">
        <v>510</v>
      </c>
      <c r="B23" t="str">
        <f>RM_ALAPADATOK!B13</f>
        <v>Berzencei Polgármesteri Hivatal</v>
      </c>
      <c r="C23" s="244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4" spans="1:3" ht="12.75">
      <c r="A24" s="243" t="s">
        <v>511</v>
      </c>
      <c r="B24" t="str">
        <f>RM_ALAPADATOK!B15</f>
        <v>Berzencei Szent Antal Óvoda, bölcsőde és Konyha</v>
      </c>
      <c r="C24" s="244" t="str">
        <f ca="1">HYPERLINK(SUBSTITUTE(CELL("address",'RM_9.4.sz.mell'!A1),"'",""),SUBSTITUTE(MID(CELL("address",'RM_9.4.sz.mell'!A1),SEARCH("]",CELL("address",'RM_9.4.sz.mell'!A1),1)+1,LEN(CELL("address",'RM_9.4.sz.mell'!A1))-SEARCH("]",CELL("address",'RM_9.4.sz.mell'!A1),1)),"'",""))</f>
        <v>RM_9.4.sz.mell!$A$1</v>
      </c>
    </row>
    <row r="25" spans="1:3" ht="12.75">
      <c r="A25" s="243" t="s">
        <v>512</v>
      </c>
      <c r="B25" t="str">
        <f>RM_ALAPADATOK!B17</f>
        <v>Berzencei Zrínyi Miklós Művelődési Ház</v>
      </c>
      <c r="C25" s="244" t="str">
        <f ca="1">HYPERLINK(SUBSTITUTE(CELL("address",'RM_9.5.sz.mell'!A1),"'",""),SUBSTITUTE(MID(CELL("address",'RM_9.5.sz.mell'!A1),SEARCH("]",CELL("address",'RM_9.5.sz.mell'!A1),1)+1,LEN(CELL("address",'RM_9.5.sz.mell'!A1))-SEARCH("]",CELL("address",'RM_9.5.sz.mell'!A1),1)),"'",""))</f>
        <v>RM_9.5.sz.mell!$A$1</v>
      </c>
    </row>
    <row r="26" spans="1:3" ht="12.75">
      <c r="A26" s="243" t="s">
        <v>513</v>
      </c>
      <c r="B26">
        <f>RM_ALAPADATOK!B19</f>
        <v>0</v>
      </c>
      <c r="C26" s="244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7" spans="1:3" ht="12.75">
      <c r="A27" s="243" t="s">
        <v>514</v>
      </c>
      <c r="B27">
        <f>RM_ALAPADATOK!B21</f>
        <v>0</v>
      </c>
      <c r="C27" s="244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8" spans="1:3" ht="12.75">
      <c r="A28" s="243" t="s">
        <v>515</v>
      </c>
      <c r="B28">
        <f>RM_ALAPADATOK!B23</f>
        <v>0</v>
      </c>
      <c r="C28" s="244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9" spans="1:3" ht="12.75">
      <c r="A29" s="243" t="s">
        <v>516</v>
      </c>
      <c r="B29">
        <f>RM_ALAPADATOK!B25</f>
        <v>0</v>
      </c>
      <c r="C29" s="244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0" spans="1:3" ht="12.75">
      <c r="A30" s="243" t="s">
        <v>517</v>
      </c>
      <c r="B30">
        <f>RM_ALAPADATOK!B27</f>
        <v>0</v>
      </c>
      <c r="C30" s="244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1" spans="1:3" ht="12.75">
      <c r="A31" s="243" t="s">
        <v>518</v>
      </c>
      <c r="B31">
        <f>RM_ALAPADATOK!B29</f>
        <v>0</v>
      </c>
      <c r="C31" s="244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2" spans="1:3" ht="12.75">
      <c r="A32" s="243" t="s">
        <v>519</v>
      </c>
      <c r="B32">
        <f>RM_ALAPADATOK!B31</f>
        <v>0</v>
      </c>
      <c r="C32" s="244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3" spans="1:3" ht="12.75">
      <c r="A33" s="243" t="s">
        <v>531</v>
      </c>
      <c r="B33" t="e">
        <f>#REF!</f>
        <v>#REF!</v>
      </c>
      <c r="C33" s="244" t="e">
        <f ca="1">HYPERLINK(SUBSTITUTE(CELL("address",#REF!),"'",""),SUBSTITUTE(MID(CELL("address",#REF!),SEARCH("]",CELL("address",#REF!),1)+1,LEN(CELL("address",#REF!))-SEARCH("]",CELL("address",#REF!),1)),"'",""))</f>
        <v>#REF!</v>
      </c>
    </row>
  </sheetData>
  <sheetProtection sheet="1"/>
  <mergeCells count="2">
    <mergeCell ref="A2:C2"/>
    <mergeCell ref="A6:C6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Q158"/>
  <sheetViews>
    <sheetView zoomScale="120" zoomScaleNormal="120" zoomScaleSheetLayoutView="100" workbookViewId="0" topLeftCell="A1">
      <selection activeCell="M5" sqref="M5"/>
    </sheetView>
  </sheetViews>
  <sheetFormatPr defaultColWidth="9.00390625" defaultRowHeight="12.75"/>
  <cols>
    <col min="1" max="1" width="12.50390625" style="74" customWidth="1"/>
    <col min="2" max="2" width="62.00390625" style="75" customWidth="1"/>
    <col min="3" max="3" width="15.875" style="76" customWidth="1"/>
    <col min="4" max="7" width="14.875" style="76" customWidth="1"/>
    <col min="8" max="9" width="14.875" style="1" customWidth="1"/>
    <col min="10" max="11" width="15.875" style="1" customWidth="1"/>
    <col min="12" max="16384" width="9.375" style="1" customWidth="1"/>
  </cols>
  <sheetData>
    <row r="1" spans="1:11" s="164" customFormat="1" ht="16.5" customHeight="1" thickBot="1">
      <c r="A1" s="230"/>
      <c r="B1" s="568" t="s">
        <v>582</v>
      </c>
      <c r="C1" s="569"/>
      <c r="D1" s="569"/>
      <c r="E1" s="569"/>
      <c r="F1" s="569"/>
      <c r="G1" s="569"/>
      <c r="H1" s="569"/>
      <c r="I1" s="569"/>
      <c r="J1" s="569"/>
      <c r="K1" s="569"/>
    </row>
    <row r="2" spans="1:11" s="166" customFormat="1" ht="16.5" thickBot="1">
      <c r="A2" s="231" t="s">
        <v>39</v>
      </c>
      <c r="B2" s="560" t="str">
        <f>CONCATENATE(RM_ALAPADATOK!A3)</f>
        <v>Berzence Nagyközség Önkormányzata</v>
      </c>
      <c r="C2" s="561"/>
      <c r="D2" s="561"/>
      <c r="E2" s="561"/>
      <c r="F2" s="561"/>
      <c r="G2" s="561"/>
      <c r="H2" s="561"/>
      <c r="I2" s="562"/>
      <c r="J2" s="563"/>
      <c r="K2" s="229" t="s">
        <v>482</v>
      </c>
    </row>
    <row r="3" spans="1:11" s="166" customFormat="1" ht="36.75" thickBot="1">
      <c r="A3" s="231" t="s">
        <v>114</v>
      </c>
      <c r="B3" s="564" t="s">
        <v>451</v>
      </c>
      <c r="C3" s="565"/>
      <c r="D3" s="565"/>
      <c r="E3" s="565"/>
      <c r="F3" s="565"/>
      <c r="G3" s="565"/>
      <c r="H3" s="565"/>
      <c r="I3" s="566"/>
      <c r="J3" s="567"/>
      <c r="K3" s="167" t="s">
        <v>34</v>
      </c>
    </row>
    <row r="4" spans="1:11" s="168" customFormat="1" ht="15.75" customHeight="1" thickBot="1">
      <c r="A4" s="232"/>
      <c r="B4" s="232"/>
      <c r="C4" s="233"/>
      <c r="D4" s="233"/>
      <c r="E4" s="233"/>
      <c r="F4" s="233"/>
      <c r="G4" s="233"/>
      <c r="H4" s="234"/>
      <c r="I4" s="234"/>
      <c r="J4" s="234"/>
      <c r="K4" s="235" t="str">
        <f>CONCATENATE('RM_2.2.sz.mell.'!I2)</f>
        <v>Forintban!</v>
      </c>
    </row>
    <row r="5" spans="1:11" ht="40.5" customHeight="1" thickBot="1">
      <c r="A5" s="236" t="s">
        <v>115</v>
      </c>
      <c r="B5" s="223" t="s">
        <v>424</v>
      </c>
      <c r="C5" s="139" t="str">
        <f>CONCATENATE('RM_1.1.sz.mell.'!C9:K9)</f>
        <v>Eredeti
előirányzat</v>
      </c>
      <c r="D5" s="140" t="str">
        <f>CONCATENATE('RM_1.1.sz.mell.'!D9)</f>
        <v>1. sz. módosítás </v>
      </c>
      <c r="E5" s="140" t="str">
        <f>CONCATENATE('RM_1.1.sz.mell.'!E9)</f>
        <v>.2. sz. módosítás </v>
      </c>
      <c r="F5" s="140" t="str">
        <f>CONCATENATE('RM_1.1.sz.mell.'!F9)</f>
        <v>3. sz. módosítás </v>
      </c>
      <c r="G5" s="140" t="str">
        <f>CONCATENATE('RM_1.1.sz.mell.'!G9)</f>
        <v>4. sz. módosítás </v>
      </c>
      <c r="H5" s="140" t="str">
        <f>CONCATENATE('RM_1.1.sz.mell.'!H9)</f>
        <v>.5. sz. módosítás </v>
      </c>
      <c r="I5" s="140" t="str">
        <f>CONCATENATE('RM_1.1.sz.mell.'!I9)</f>
        <v>6. sz. módosítás </v>
      </c>
      <c r="J5" s="140" t="s">
        <v>431</v>
      </c>
      <c r="K5" s="141" t="s">
        <v>555</v>
      </c>
    </row>
    <row r="6" spans="1:11" s="19" customFormat="1" ht="12.75" customHeight="1" thickBot="1">
      <c r="A6" s="224" t="s">
        <v>343</v>
      </c>
      <c r="B6" s="225" t="s">
        <v>344</v>
      </c>
      <c r="C6" s="237" t="s">
        <v>345</v>
      </c>
      <c r="D6" s="237" t="s">
        <v>347</v>
      </c>
      <c r="E6" s="238" t="s">
        <v>346</v>
      </c>
      <c r="F6" s="238" t="s">
        <v>348</v>
      </c>
      <c r="G6" s="238" t="s">
        <v>349</v>
      </c>
      <c r="H6" s="238" t="s">
        <v>350</v>
      </c>
      <c r="I6" s="238" t="s">
        <v>441</v>
      </c>
      <c r="J6" s="238" t="s">
        <v>442</v>
      </c>
      <c r="K6" s="227" t="s">
        <v>443</v>
      </c>
    </row>
    <row r="7" spans="1:11" s="19" customFormat="1" ht="15.75" customHeight="1" thickBot="1">
      <c r="A7" s="554" t="s">
        <v>35</v>
      </c>
      <c r="B7" s="555"/>
      <c r="C7" s="555"/>
      <c r="D7" s="555"/>
      <c r="E7" s="555"/>
      <c r="F7" s="555"/>
      <c r="G7" s="555"/>
      <c r="H7" s="555"/>
      <c r="I7" s="555"/>
      <c r="J7" s="555"/>
      <c r="K7" s="556"/>
    </row>
    <row r="8" spans="1:11" s="19" customFormat="1" ht="12" customHeight="1" thickBot="1">
      <c r="A8" s="342" t="s">
        <v>3</v>
      </c>
      <c r="B8" s="286" t="s">
        <v>136</v>
      </c>
      <c r="C8" s="287">
        <f>+C9+C10+C11+C12+C13+C14</f>
        <v>179343567</v>
      </c>
      <c r="D8" s="381">
        <f aca="true" t="shared" si="0" ref="D8:I8">+D9+D10+D11+D12+D13+D14</f>
        <v>5775757</v>
      </c>
      <c r="E8" s="381">
        <f t="shared" si="0"/>
        <v>-4209726</v>
      </c>
      <c r="F8" s="381">
        <f t="shared" si="0"/>
        <v>2776875</v>
      </c>
      <c r="G8" s="381">
        <f t="shared" si="0"/>
        <v>0</v>
      </c>
      <c r="H8" s="381">
        <f t="shared" si="0"/>
        <v>0</v>
      </c>
      <c r="I8" s="287">
        <f t="shared" si="0"/>
        <v>0</v>
      </c>
      <c r="J8" s="287">
        <f>+J9+J10+J11+J12+J13+J14</f>
        <v>4342906</v>
      </c>
      <c r="K8" s="415">
        <f>+K9+K10+K11+K12+K13+K14</f>
        <v>183686473</v>
      </c>
    </row>
    <row r="9" spans="1:11" s="20" customFormat="1" ht="12" customHeight="1">
      <c r="A9" s="416" t="s">
        <v>58</v>
      </c>
      <c r="B9" s="290" t="s">
        <v>137</v>
      </c>
      <c r="C9" s="291">
        <v>59924281</v>
      </c>
      <c r="D9" s="375">
        <v>1209000</v>
      </c>
      <c r="E9" s="375"/>
      <c r="F9" s="375">
        <v>666220</v>
      </c>
      <c r="G9" s="375"/>
      <c r="H9" s="375"/>
      <c r="I9" s="291"/>
      <c r="J9" s="292">
        <f>D9+E9+F9+G9+H9+I9</f>
        <v>1875220</v>
      </c>
      <c r="K9" s="417">
        <f aca="true" t="shared" si="1" ref="K9:K14">C9+J9</f>
        <v>61799501</v>
      </c>
    </row>
    <row r="10" spans="1:11" s="21" customFormat="1" ht="12" customHeight="1">
      <c r="A10" s="418" t="s">
        <v>59</v>
      </c>
      <c r="B10" s="295" t="s">
        <v>138</v>
      </c>
      <c r="C10" s="291">
        <v>29688200</v>
      </c>
      <c r="D10" s="377">
        <v>390000</v>
      </c>
      <c r="E10" s="377"/>
      <c r="F10" s="377">
        <v>923383</v>
      </c>
      <c r="G10" s="377"/>
      <c r="H10" s="377"/>
      <c r="I10" s="296"/>
      <c r="J10" s="292">
        <f aca="true" t="shared" si="2" ref="J10:J64">D10+E10+F10+G10+H10+I10</f>
        <v>1313383</v>
      </c>
      <c r="K10" s="417">
        <f t="shared" si="1"/>
        <v>31001583</v>
      </c>
    </row>
    <row r="11" spans="1:11" s="21" customFormat="1" ht="12" customHeight="1">
      <c r="A11" s="418" t="s">
        <v>60</v>
      </c>
      <c r="B11" s="295" t="s">
        <v>139</v>
      </c>
      <c r="C11" s="291">
        <v>74496457</v>
      </c>
      <c r="D11" s="377">
        <v>1339400</v>
      </c>
      <c r="E11" s="377"/>
      <c r="F11" s="377">
        <v>849266</v>
      </c>
      <c r="G11" s="377"/>
      <c r="H11" s="377"/>
      <c r="I11" s="296"/>
      <c r="J11" s="292">
        <f t="shared" si="2"/>
        <v>2188666</v>
      </c>
      <c r="K11" s="417">
        <f t="shared" si="1"/>
        <v>76685123</v>
      </c>
    </row>
    <row r="12" spans="1:11" s="21" customFormat="1" ht="12" customHeight="1">
      <c r="A12" s="418" t="s">
        <v>61</v>
      </c>
      <c r="B12" s="295" t="s">
        <v>140</v>
      </c>
      <c r="C12" s="291">
        <v>3000800</v>
      </c>
      <c r="D12" s="377">
        <v>120000</v>
      </c>
      <c r="E12" s="377"/>
      <c r="F12" s="377">
        <v>338006</v>
      </c>
      <c r="G12" s="377"/>
      <c r="H12" s="377"/>
      <c r="I12" s="296"/>
      <c r="J12" s="292">
        <f t="shared" si="2"/>
        <v>458006</v>
      </c>
      <c r="K12" s="417">
        <f t="shared" si="1"/>
        <v>3458806</v>
      </c>
    </row>
    <row r="13" spans="1:11" s="21" customFormat="1" ht="12" customHeight="1">
      <c r="A13" s="418" t="s">
        <v>78</v>
      </c>
      <c r="B13" s="295" t="s">
        <v>351</v>
      </c>
      <c r="C13" s="291">
        <v>12233829</v>
      </c>
      <c r="D13" s="377">
        <v>2717357</v>
      </c>
      <c r="E13" s="377">
        <v>-4209726</v>
      </c>
      <c r="F13" s="377"/>
      <c r="G13" s="377"/>
      <c r="H13" s="377"/>
      <c r="I13" s="296"/>
      <c r="J13" s="292">
        <f t="shared" si="2"/>
        <v>-1492369</v>
      </c>
      <c r="K13" s="417">
        <f t="shared" si="1"/>
        <v>10741460</v>
      </c>
    </row>
    <row r="14" spans="1:11" s="20" customFormat="1" ht="12" customHeight="1" thickBot="1">
      <c r="A14" s="419" t="s">
        <v>62</v>
      </c>
      <c r="B14" s="303" t="s">
        <v>290</v>
      </c>
      <c r="C14" s="291"/>
      <c r="D14" s="377"/>
      <c r="E14" s="377"/>
      <c r="F14" s="377"/>
      <c r="G14" s="377"/>
      <c r="H14" s="377"/>
      <c r="I14" s="296"/>
      <c r="J14" s="292">
        <f t="shared" si="2"/>
        <v>0</v>
      </c>
      <c r="K14" s="417">
        <f t="shared" si="1"/>
        <v>0</v>
      </c>
    </row>
    <row r="15" spans="1:11" s="20" customFormat="1" ht="12" customHeight="1" thickBot="1">
      <c r="A15" s="342" t="s">
        <v>4</v>
      </c>
      <c r="B15" s="300" t="s">
        <v>141</v>
      </c>
      <c r="C15" s="287">
        <f>+C16+C17+C18+C19+C20</f>
        <v>35615478</v>
      </c>
      <c r="D15" s="381">
        <f aca="true" t="shared" si="3" ref="D15:K15">+D16+D17+D18+D19+D20</f>
        <v>1917700</v>
      </c>
      <c r="E15" s="381">
        <f t="shared" si="3"/>
        <v>9500877</v>
      </c>
      <c r="F15" s="381">
        <f t="shared" si="3"/>
        <v>3614905</v>
      </c>
      <c r="G15" s="381">
        <f t="shared" si="3"/>
        <v>0</v>
      </c>
      <c r="H15" s="381">
        <f t="shared" si="3"/>
        <v>0</v>
      </c>
      <c r="I15" s="287">
        <f t="shared" si="3"/>
        <v>0</v>
      </c>
      <c r="J15" s="287">
        <f t="shared" si="3"/>
        <v>15033482</v>
      </c>
      <c r="K15" s="415">
        <f t="shared" si="3"/>
        <v>50648960</v>
      </c>
    </row>
    <row r="16" spans="1:11" s="20" customFormat="1" ht="12" customHeight="1">
      <c r="A16" s="416" t="s">
        <v>64</v>
      </c>
      <c r="B16" s="290" t="s">
        <v>142</v>
      </c>
      <c r="C16" s="291"/>
      <c r="D16" s="375"/>
      <c r="E16" s="375"/>
      <c r="F16" s="375"/>
      <c r="G16" s="375"/>
      <c r="H16" s="375"/>
      <c r="I16" s="291"/>
      <c r="J16" s="292">
        <f t="shared" si="2"/>
        <v>0</v>
      </c>
      <c r="K16" s="417">
        <f aca="true" t="shared" si="4" ref="K16:K21">C16+J16</f>
        <v>0</v>
      </c>
    </row>
    <row r="17" spans="1:11" s="20" customFormat="1" ht="12" customHeight="1">
      <c r="A17" s="418" t="s">
        <v>65</v>
      </c>
      <c r="B17" s="295" t="s">
        <v>143</v>
      </c>
      <c r="C17" s="291"/>
      <c r="D17" s="377"/>
      <c r="E17" s="377"/>
      <c r="F17" s="377"/>
      <c r="G17" s="377"/>
      <c r="H17" s="377"/>
      <c r="I17" s="296"/>
      <c r="J17" s="358">
        <f t="shared" si="2"/>
        <v>0</v>
      </c>
      <c r="K17" s="420">
        <f t="shared" si="4"/>
        <v>0</v>
      </c>
    </row>
    <row r="18" spans="1:11" s="20" customFormat="1" ht="12" customHeight="1">
      <c r="A18" s="418" t="s">
        <v>66</v>
      </c>
      <c r="B18" s="295" t="s">
        <v>281</v>
      </c>
      <c r="C18" s="291"/>
      <c r="D18" s="377"/>
      <c r="E18" s="377"/>
      <c r="F18" s="377"/>
      <c r="G18" s="377"/>
      <c r="H18" s="377"/>
      <c r="I18" s="296"/>
      <c r="J18" s="358">
        <f t="shared" si="2"/>
        <v>0</v>
      </c>
      <c r="K18" s="420">
        <f t="shared" si="4"/>
        <v>0</v>
      </c>
    </row>
    <row r="19" spans="1:11" s="20" customFormat="1" ht="12" customHeight="1">
      <c r="A19" s="418" t="s">
        <v>67</v>
      </c>
      <c r="B19" s="295" t="s">
        <v>282</v>
      </c>
      <c r="C19" s="291"/>
      <c r="D19" s="377"/>
      <c r="E19" s="377"/>
      <c r="F19" s="377"/>
      <c r="G19" s="377"/>
      <c r="H19" s="377"/>
      <c r="I19" s="296"/>
      <c r="J19" s="358">
        <f t="shared" si="2"/>
        <v>0</v>
      </c>
      <c r="K19" s="420">
        <f t="shared" si="4"/>
        <v>0</v>
      </c>
    </row>
    <row r="20" spans="1:11" s="20" customFormat="1" ht="12" customHeight="1">
      <c r="A20" s="418" t="s">
        <v>68</v>
      </c>
      <c r="B20" s="295" t="s">
        <v>144</v>
      </c>
      <c r="C20" s="291">
        <v>35615478</v>
      </c>
      <c r="D20" s="377">
        <v>1917700</v>
      </c>
      <c r="E20" s="377">
        <v>9500877</v>
      </c>
      <c r="F20" s="377">
        <v>3614905</v>
      </c>
      <c r="G20" s="377"/>
      <c r="H20" s="377"/>
      <c r="I20" s="296"/>
      <c r="J20" s="358">
        <f t="shared" si="2"/>
        <v>15033482</v>
      </c>
      <c r="K20" s="420">
        <f t="shared" si="4"/>
        <v>50648960</v>
      </c>
    </row>
    <row r="21" spans="1:11" s="21" customFormat="1" ht="12" customHeight="1" thickBot="1">
      <c r="A21" s="419" t="s">
        <v>74</v>
      </c>
      <c r="B21" s="303" t="s">
        <v>145</v>
      </c>
      <c r="C21" s="291">
        <v>8722382</v>
      </c>
      <c r="D21" s="379"/>
      <c r="E21" s="379"/>
      <c r="F21" s="379"/>
      <c r="G21" s="379"/>
      <c r="H21" s="379"/>
      <c r="I21" s="301"/>
      <c r="J21" s="360">
        <f t="shared" si="2"/>
        <v>0</v>
      </c>
      <c r="K21" s="421">
        <f t="shared" si="4"/>
        <v>8722382</v>
      </c>
    </row>
    <row r="22" spans="1:11" s="21" customFormat="1" ht="12" customHeight="1" thickBot="1">
      <c r="A22" s="342" t="s">
        <v>5</v>
      </c>
      <c r="B22" s="286" t="s">
        <v>146</v>
      </c>
      <c r="C22" s="287">
        <f>+C23+C24+C25+C26+C27</f>
        <v>9000000</v>
      </c>
      <c r="D22" s="381">
        <f aca="true" t="shared" si="5" ref="D22:K22">+D23+D24+D25+D26+D27</f>
        <v>81180</v>
      </c>
      <c r="E22" s="381">
        <f t="shared" si="5"/>
        <v>5284093</v>
      </c>
      <c r="F22" s="381">
        <f t="shared" si="5"/>
        <v>1495996</v>
      </c>
      <c r="G22" s="381">
        <f t="shared" si="5"/>
        <v>0</v>
      </c>
      <c r="H22" s="381">
        <f t="shared" si="5"/>
        <v>0</v>
      </c>
      <c r="I22" s="287">
        <f t="shared" si="5"/>
        <v>0</v>
      </c>
      <c r="J22" s="287">
        <f t="shared" si="5"/>
        <v>6861269</v>
      </c>
      <c r="K22" s="415">
        <f t="shared" si="5"/>
        <v>15861269</v>
      </c>
    </row>
    <row r="23" spans="1:11" s="21" customFormat="1" ht="12" customHeight="1">
      <c r="A23" s="416" t="s">
        <v>47</v>
      </c>
      <c r="B23" s="290" t="s">
        <v>147</v>
      </c>
      <c r="C23" s="291">
        <v>9000000</v>
      </c>
      <c r="D23" s="375">
        <v>81180</v>
      </c>
      <c r="E23" s="375"/>
      <c r="F23" s="375"/>
      <c r="G23" s="375"/>
      <c r="H23" s="375"/>
      <c r="I23" s="291"/>
      <c r="J23" s="292">
        <f t="shared" si="2"/>
        <v>81180</v>
      </c>
      <c r="K23" s="417">
        <f aca="true" t="shared" si="6" ref="K23:K28">C23+J23</f>
        <v>9081180</v>
      </c>
    </row>
    <row r="24" spans="1:11" s="20" customFormat="1" ht="12" customHeight="1">
      <c r="A24" s="418" t="s">
        <v>48</v>
      </c>
      <c r="B24" s="295" t="s">
        <v>148</v>
      </c>
      <c r="C24" s="296"/>
      <c r="D24" s="377"/>
      <c r="E24" s="377"/>
      <c r="F24" s="377"/>
      <c r="G24" s="377"/>
      <c r="H24" s="377"/>
      <c r="I24" s="296"/>
      <c r="J24" s="358">
        <f t="shared" si="2"/>
        <v>0</v>
      </c>
      <c r="K24" s="420">
        <f t="shared" si="6"/>
        <v>0</v>
      </c>
    </row>
    <row r="25" spans="1:11" s="21" customFormat="1" ht="12" customHeight="1">
      <c r="A25" s="418" t="s">
        <v>49</v>
      </c>
      <c r="B25" s="295" t="s">
        <v>283</v>
      </c>
      <c r="C25" s="296"/>
      <c r="D25" s="377"/>
      <c r="E25" s="377"/>
      <c r="F25" s="377"/>
      <c r="G25" s="377"/>
      <c r="H25" s="377"/>
      <c r="I25" s="296"/>
      <c r="J25" s="358">
        <f t="shared" si="2"/>
        <v>0</v>
      </c>
      <c r="K25" s="420">
        <f t="shared" si="6"/>
        <v>0</v>
      </c>
    </row>
    <row r="26" spans="1:11" s="21" customFormat="1" ht="12" customHeight="1">
      <c r="A26" s="418" t="s">
        <v>50</v>
      </c>
      <c r="B26" s="295" t="s">
        <v>284</v>
      </c>
      <c r="C26" s="296"/>
      <c r="D26" s="377"/>
      <c r="E26" s="377"/>
      <c r="F26" s="377"/>
      <c r="G26" s="377"/>
      <c r="H26" s="377"/>
      <c r="I26" s="296"/>
      <c r="J26" s="358">
        <f t="shared" si="2"/>
        <v>0</v>
      </c>
      <c r="K26" s="420">
        <f t="shared" si="6"/>
        <v>0</v>
      </c>
    </row>
    <row r="27" spans="1:11" s="21" customFormat="1" ht="12" customHeight="1">
      <c r="A27" s="418" t="s">
        <v>89</v>
      </c>
      <c r="B27" s="295" t="s">
        <v>149</v>
      </c>
      <c r="C27" s="296"/>
      <c r="D27" s="377"/>
      <c r="E27" s="377">
        <v>5284093</v>
      </c>
      <c r="F27" s="377">
        <v>1495996</v>
      </c>
      <c r="G27" s="377"/>
      <c r="H27" s="377"/>
      <c r="I27" s="296"/>
      <c r="J27" s="358">
        <f t="shared" si="2"/>
        <v>6780089</v>
      </c>
      <c r="K27" s="420">
        <f t="shared" si="6"/>
        <v>6780089</v>
      </c>
    </row>
    <row r="28" spans="1:11" s="21" customFormat="1" ht="12" customHeight="1" thickBot="1">
      <c r="A28" s="419" t="s">
        <v>90</v>
      </c>
      <c r="B28" s="303" t="s">
        <v>150</v>
      </c>
      <c r="C28" s="301"/>
      <c r="D28" s="379"/>
      <c r="E28" s="379"/>
      <c r="F28" s="379"/>
      <c r="G28" s="379"/>
      <c r="H28" s="379"/>
      <c r="I28" s="301"/>
      <c r="J28" s="360">
        <f t="shared" si="2"/>
        <v>0</v>
      </c>
      <c r="K28" s="421">
        <f t="shared" si="6"/>
        <v>0</v>
      </c>
    </row>
    <row r="29" spans="1:11" s="21" customFormat="1" ht="12" customHeight="1" thickBot="1">
      <c r="A29" s="342" t="s">
        <v>91</v>
      </c>
      <c r="B29" s="286" t="s">
        <v>417</v>
      </c>
      <c r="C29" s="305">
        <f>+C30+C31+C32+C33+C34+C35+C36</f>
        <v>58204230</v>
      </c>
      <c r="D29" s="305">
        <f aca="true" t="shared" si="7" ref="D29:K29">+D30+D31+D32+D33+D34+D35+D36</f>
        <v>5502</v>
      </c>
      <c r="E29" s="305">
        <f t="shared" si="7"/>
        <v>7675533</v>
      </c>
      <c r="F29" s="305">
        <f t="shared" si="7"/>
        <v>1000000</v>
      </c>
      <c r="G29" s="305">
        <f t="shared" si="7"/>
        <v>0</v>
      </c>
      <c r="H29" s="305">
        <f t="shared" si="7"/>
        <v>0</v>
      </c>
      <c r="I29" s="305">
        <f t="shared" si="7"/>
        <v>0</v>
      </c>
      <c r="J29" s="305">
        <f t="shared" si="7"/>
        <v>8681035</v>
      </c>
      <c r="K29" s="422">
        <f t="shared" si="7"/>
        <v>66885265</v>
      </c>
    </row>
    <row r="30" spans="1:11" s="21" customFormat="1" ht="12" customHeight="1">
      <c r="A30" s="416" t="s">
        <v>151</v>
      </c>
      <c r="B30" s="290" t="s">
        <v>538</v>
      </c>
      <c r="C30" s="291">
        <v>4230</v>
      </c>
      <c r="D30" s="291">
        <v>5502</v>
      </c>
      <c r="E30" s="291"/>
      <c r="F30" s="291"/>
      <c r="G30" s="291"/>
      <c r="H30" s="291"/>
      <c r="I30" s="291"/>
      <c r="J30" s="292">
        <f t="shared" si="2"/>
        <v>5502</v>
      </c>
      <c r="K30" s="417">
        <f aca="true" t="shared" si="8" ref="K30:K36">C30+J30</f>
        <v>9732</v>
      </c>
    </row>
    <row r="31" spans="1:11" s="21" customFormat="1" ht="12" customHeight="1">
      <c r="A31" s="418" t="s">
        <v>152</v>
      </c>
      <c r="B31" s="295" t="s">
        <v>411</v>
      </c>
      <c r="C31" s="296">
        <v>50000</v>
      </c>
      <c r="D31" s="296"/>
      <c r="E31" s="296">
        <v>-50000</v>
      </c>
      <c r="F31" s="296"/>
      <c r="G31" s="296"/>
      <c r="H31" s="296"/>
      <c r="I31" s="296"/>
      <c r="J31" s="358">
        <f t="shared" si="2"/>
        <v>-50000</v>
      </c>
      <c r="K31" s="420">
        <f t="shared" si="8"/>
        <v>0</v>
      </c>
    </row>
    <row r="32" spans="1:11" s="21" customFormat="1" ht="12" customHeight="1">
      <c r="A32" s="418" t="s">
        <v>153</v>
      </c>
      <c r="B32" s="295" t="s">
        <v>412</v>
      </c>
      <c r="C32" s="296">
        <v>43000000</v>
      </c>
      <c r="D32" s="296"/>
      <c r="E32" s="296">
        <v>7675533</v>
      </c>
      <c r="F32" s="296">
        <v>1000000</v>
      </c>
      <c r="G32" s="296"/>
      <c r="H32" s="296"/>
      <c r="I32" s="296"/>
      <c r="J32" s="358">
        <f t="shared" si="2"/>
        <v>8675533</v>
      </c>
      <c r="K32" s="420">
        <f t="shared" si="8"/>
        <v>51675533</v>
      </c>
    </row>
    <row r="33" spans="1:11" s="21" customFormat="1" ht="12" customHeight="1">
      <c r="A33" s="418" t="s">
        <v>154</v>
      </c>
      <c r="B33" s="295" t="s">
        <v>413</v>
      </c>
      <c r="C33" s="296">
        <v>8500000</v>
      </c>
      <c r="D33" s="296"/>
      <c r="E33" s="296"/>
      <c r="F33" s="296"/>
      <c r="G33" s="296"/>
      <c r="H33" s="296"/>
      <c r="I33" s="296"/>
      <c r="J33" s="358">
        <f t="shared" si="2"/>
        <v>0</v>
      </c>
      <c r="K33" s="420">
        <f t="shared" si="8"/>
        <v>8500000</v>
      </c>
    </row>
    <row r="34" spans="1:11" s="21" customFormat="1" ht="12" customHeight="1">
      <c r="A34" s="418" t="s">
        <v>414</v>
      </c>
      <c r="B34" s="295" t="s">
        <v>155</v>
      </c>
      <c r="C34" s="296">
        <v>6400000</v>
      </c>
      <c r="D34" s="296"/>
      <c r="E34" s="296"/>
      <c r="F34" s="296"/>
      <c r="G34" s="296"/>
      <c r="H34" s="296"/>
      <c r="I34" s="296"/>
      <c r="J34" s="358">
        <f t="shared" si="2"/>
        <v>0</v>
      </c>
      <c r="K34" s="420">
        <f t="shared" si="8"/>
        <v>6400000</v>
      </c>
    </row>
    <row r="35" spans="1:11" s="21" customFormat="1" ht="12" customHeight="1">
      <c r="A35" s="418" t="s">
        <v>415</v>
      </c>
      <c r="B35" s="295" t="s">
        <v>156</v>
      </c>
      <c r="C35" s="296"/>
      <c r="D35" s="296"/>
      <c r="E35" s="296"/>
      <c r="F35" s="296"/>
      <c r="G35" s="296"/>
      <c r="H35" s="296"/>
      <c r="I35" s="296"/>
      <c r="J35" s="358">
        <f t="shared" si="2"/>
        <v>0</v>
      </c>
      <c r="K35" s="420">
        <f t="shared" si="8"/>
        <v>0</v>
      </c>
    </row>
    <row r="36" spans="1:11" s="21" customFormat="1" ht="12" customHeight="1" thickBot="1">
      <c r="A36" s="419" t="s">
        <v>416</v>
      </c>
      <c r="B36" s="303" t="s">
        <v>157</v>
      </c>
      <c r="C36" s="301">
        <v>250000</v>
      </c>
      <c r="D36" s="301"/>
      <c r="E36" s="301">
        <v>50000</v>
      </c>
      <c r="F36" s="301"/>
      <c r="G36" s="301"/>
      <c r="H36" s="301"/>
      <c r="I36" s="301"/>
      <c r="J36" s="360">
        <f t="shared" si="2"/>
        <v>50000</v>
      </c>
      <c r="K36" s="421">
        <f t="shared" si="8"/>
        <v>300000</v>
      </c>
    </row>
    <row r="37" spans="1:11" s="21" customFormat="1" ht="12" customHeight="1" thickBot="1">
      <c r="A37" s="342" t="s">
        <v>7</v>
      </c>
      <c r="B37" s="286" t="s">
        <v>291</v>
      </c>
      <c r="C37" s="287">
        <f>SUM(C38:C48)</f>
        <v>8926540</v>
      </c>
      <c r="D37" s="381">
        <f aca="true" t="shared" si="9" ref="D37:K37">SUM(D38:D48)</f>
        <v>266000</v>
      </c>
      <c r="E37" s="381">
        <f t="shared" si="9"/>
        <v>135080</v>
      </c>
      <c r="F37" s="381">
        <f t="shared" si="9"/>
        <v>0</v>
      </c>
      <c r="G37" s="381">
        <f t="shared" si="9"/>
        <v>0</v>
      </c>
      <c r="H37" s="381">
        <f t="shared" si="9"/>
        <v>0</v>
      </c>
      <c r="I37" s="287">
        <f t="shared" si="9"/>
        <v>0</v>
      </c>
      <c r="J37" s="287">
        <f t="shared" si="9"/>
        <v>401080</v>
      </c>
      <c r="K37" s="415">
        <f t="shared" si="9"/>
        <v>9327620</v>
      </c>
    </row>
    <row r="38" spans="1:11" s="21" customFormat="1" ht="12" customHeight="1">
      <c r="A38" s="416" t="s">
        <v>51</v>
      </c>
      <c r="B38" s="290" t="s">
        <v>160</v>
      </c>
      <c r="C38" s="291">
        <v>700000</v>
      </c>
      <c r="D38" s="375"/>
      <c r="E38" s="375">
        <v>-50000</v>
      </c>
      <c r="F38" s="375">
        <v>110000</v>
      </c>
      <c r="G38" s="375"/>
      <c r="H38" s="375"/>
      <c r="I38" s="291"/>
      <c r="J38" s="292">
        <f t="shared" si="2"/>
        <v>60000</v>
      </c>
      <c r="K38" s="417">
        <f aca="true" t="shared" si="10" ref="K38:K48">C38+J38</f>
        <v>760000</v>
      </c>
    </row>
    <row r="39" spans="1:11" s="21" customFormat="1" ht="12" customHeight="1">
      <c r="A39" s="418" t="s">
        <v>52</v>
      </c>
      <c r="B39" s="295" t="s">
        <v>161</v>
      </c>
      <c r="C39" s="296">
        <v>250000</v>
      </c>
      <c r="D39" s="377">
        <v>120000</v>
      </c>
      <c r="E39" s="377">
        <v>135000</v>
      </c>
      <c r="F39" s="377">
        <v>-110000</v>
      </c>
      <c r="G39" s="377"/>
      <c r="H39" s="377"/>
      <c r="I39" s="296"/>
      <c r="J39" s="358">
        <f t="shared" si="2"/>
        <v>145000</v>
      </c>
      <c r="K39" s="420">
        <f t="shared" si="10"/>
        <v>395000</v>
      </c>
    </row>
    <row r="40" spans="1:11" s="21" customFormat="1" ht="12" customHeight="1">
      <c r="A40" s="418" t="s">
        <v>53</v>
      </c>
      <c r="B40" s="295" t="s">
        <v>162</v>
      </c>
      <c r="C40" s="296"/>
      <c r="D40" s="377"/>
      <c r="E40" s="377"/>
      <c r="F40" s="377"/>
      <c r="G40" s="377"/>
      <c r="H40" s="377"/>
      <c r="I40" s="296"/>
      <c r="J40" s="358">
        <f t="shared" si="2"/>
        <v>0</v>
      </c>
      <c r="K40" s="420">
        <f t="shared" si="10"/>
        <v>0</v>
      </c>
    </row>
    <row r="41" spans="1:11" s="21" customFormat="1" ht="12" customHeight="1">
      <c r="A41" s="418" t="s">
        <v>93</v>
      </c>
      <c r="B41" s="295" t="s">
        <v>163</v>
      </c>
      <c r="C41" s="296">
        <v>6869640</v>
      </c>
      <c r="D41" s="377"/>
      <c r="E41" s="377">
        <v>400</v>
      </c>
      <c r="F41" s="377"/>
      <c r="G41" s="377"/>
      <c r="H41" s="377"/>
      <c r="I41" s="296"/>
      <c r="J41" s="358">
        <f t="shared" si="2"/>
        <v>400</v>
      </c>
      <c r="K41" s="420">
        <f t="shared" si="10"/>
        <v>6870040</v>
      </c>
    </row>
    <row r="42" spans="1:11" s="21" customFormat="1" ht="12" customHeight="1">
      <c r="A42" s="418" t="s">
        <v>94</v>
      </c>
      <c r="B42" s="295" t="s">
        <v>164</v>
      </c>
      <c r="C42" s="296"/>
      <c r="D42" s="377"/>
      <c r="E42" s="377"/>
      <c r="F42" s="377"/>
      <c r="G42" s="377"/>
      <c r="H42" s="377"/>
      <c r="I42" s="296"/>
      <c r="J42" s="358">
        <f t="shared" si="2"/>
        <v>0</v>
      </c>
      <c r="K42" s="420">
        <f t="shared" si="10"/>
        <v>0</v>
      </c>
    </row>
    <row r="43" spans="1:11" s="21" customFormat="1" ht="12" customHeight="1">
      <c r="A43" s="418" t="s">
        <v>95</v>
      </c>
      <c r="B43" s="295" t="s">
        <v>165</v>
      </c>
      <c r="C43" s="296">
        <v>1106900</v>
      </c>
      <c r="D43" s="377">
        <v>31000</v>
      </c>
      <c r="E43" s="377">
        <v>23950</v>
      </c>
      <c r="F43" s="377"/>
      <c r="G43" s="377"/>
      <c r="H43" s="377"/>
      <c r="I43" s="296"/>
      <c r="J43" s="358">
        <f t="shared" si="2"/>
        <v>54950</v>
      </c>
      <c r="K43" s="420">
        <f t="shared" si="10"/>
        <v>1161850</v>
      </c>
    </row>
    <row r="44" spans="1:11" s="21" customFormat="1" ht="12" customHeight="1">
      <c r="A44" s="418" t="s">
        <v>96</v>
      </c>
      <c r="B44" s="295" t="s">
        <v>166</v>
      </c>
      <c r="C44" s="296"/>
      <c r="D44" s="377"/>
      <c r="E44" s="377"/>
      <c r="F44" s="377"/>
      <c r="G44" s="377"/>
      <c r="H44" s="377"/>
      <c r="I44" s="296"/>
      <c r="J44" s="358">
        <f t="shared" si="2"/>
        <v>0</v>
      </c>
      <c r="K44" s="420">
        <f t="shared" si="10"/>
        <v>0</v>
      </c>
    </row>
    <row r="45" spans="1:11" s="21" customFormat="1" ht="12" customHeight="1">
      <c r="A45" s="418" t="s">
        <v>97</v>
      </c>
      <c r="B45" s="295" t="s">
        <v>167</v>
      </c>
      <c r="C45" s="296"/>
      <c r="D45" s="377"/>
      <c r="E45" s="377"/>
      <c r="F45" s="377"/>
      <c r="G45" s="377"/>
      <c r="H45" s="377"/>
      <c r="I45" s="296"/>
      <c r="J45" s="358">
        <f t="shared" si="2"/>
        <v>0</v>
      </c>
      <c r="K45" s="420">
        <f t="shared" si="10"/>
        <v>0</v>
      </c>
    </row>
    <row r="46" spans="1:11" s="21" customFormat="1" ht="12" customHeight="1">
      <c r="A46" s="418" t="s">
        <v>158</v>
      </c>
      <c r="B46" s="295" t="s">
        <v>168</v>
      </c>
      <c r="C46" s="307"/>
      <c r="D46" s="423"/>
      <c r="E46" s="423"/>
      <c r="F46" s="423"/>
      <c r="G46" s="423"/>
      <c r="H46" s="423"/>
      <c r="I46" s="307"/>
      <c r="J46" s="319">
        <f t="shared" si="2"/>
        <v>0</v>
      </c>
      <c r="K46" s="424">
        <f t="shared" si="10"/>
        <v>0</v>
      </c>
    </row>
    <row r="47" spans="1:11" s="21" customFormat="1" ht="12" customHeight="1">
      <c r="A47" s="419" t="s">
        <v>159</v>
      </c>
      <c r="B47" s="303" t="s">
        <v>293</v>
      </c>
      <c r="C47" s="310"/>
      <c r="D47" s="425"/>
      <c r="E47" s="425"/>
      <c r="F47" s="425"/>
      <c r="G47" s="425"/>
      <c r="H47" s="425"/>
      <c r="I47" s="310"/>
      <c r="J47" s="426">
        <f t="shared" si="2"/>
        <v>0</v>
      </c>
      <c r="K47" s="427">
        <f t="shared" si="10"/>
        <v>0</v>
      </c>
    </row>
    <row r="48" spans="1:11" s="21" customFormat="1" ht="12" customHeight="1" thickBot="1">
      <c r="A48" s="419" t="s">
        <v>292</v>
      </c>
      <c r="B48" s="303" t="s">
        <v>169</v>
      </c>
      <c r="C48" s="310"/>
      <c r="D48" s="425">
        <v>115000</v>
      </c>
      <c r="E48" s="425">
        <v>25730</v>
      </c>
      <c r="F48" s="425"/>
      <c r="G48" s="425"/>
      <c r="H48" s="425"/>
      <c r="I48" s="310"/>
      <c r="J48" s="426">
        <f t="shared" si="2"/>
        <v>140730</v>
      </c>
      <c r="K48" s="427">
        <f t="shared" si="10"/>
        <v>140730</v>
      </c>
    </row>
    <row r="49" spans="1:11" s="21" customFormat="1" ht="12" customHeight="1" thickBot="1">
      <c r="A49" s="342" t="s">
        <v>8</v>
      </c>
      <c r="B49" s="286" t="s">
        <v>170</v>
      </c>
      <c r="C49" s="287">
        <f>SUM(C50:C54)</f>
        <v>0</v>
      </c>
      <c r="D49" s="381">
        <f aca="true" t="shared" si="11" ref="D49:K49">SUM(D50:D54)</f>
        <v>0</v>
      </c>
      <c r="E49" s="381">
        <f t="shared" si="11"/>
        <v>0</v>
      </c>
      <c r="F49" s="381">
        <f t="shared" si="11"/>
        <v>0</v>
      </c>
      <c r="G49" s="381">
        <f t="shared" si="11"/>
        <v>0</v>
      </c>
      <c r="H49" s="381">
        <f t="shared" si="11"/>
        <v>0</v>
      </c>
      <c r="I49" s="287">
        <f t="shared" si="11"/>
        <v>0</v>
      </c>
      <c r="J49" s="287">
        <f t="shared" si="11"/>
        <v>0</v>
      </c>
      <c r="K49" s="415">
        <f t="shared" si="11"/>
        <v>0</v>
      </c>
    </row>
    <row r="50" spans="1:11" s="21" customFormat="1" ht="12" customHeight="1">
      <c r="A50" s="416" t="s">
        <v>54</v>
      </c>
      <c r="B50" s="290" t="s">
        <v>174</v>
      </c>
      <c r="C50" s="308"/>
      <c r="D50" s="428"/>
      <c r="E50" s="428"/>
      <c r="F50" s="428"/>
      <c r="G50" s="428"/>
      <c r="H50" s="428"/>
      <c r="I50" s="308"/>
      <c r="J50" s="309">
        <f t="shared" si="2"/>
        <v>0</v>
      </c>
      <c r="K50" s="429">
        <f>C50+J50</f>
        <v>0</v>
      </c>
    </row>
    <row r="51" spans="1:11" s="21" customFormat="1" ht="12" customHeight="1">
      <c r="A51" s="418" t="s">
        <v>55</v>
      </c>
      <c r="B51" s="295" t="s">
        <v>175</v>
      </c>
      <c r="C51" s="307"/>
      <c r="D51" s="423"/>
      <c r="E51" s="423"/>
      <c r="F51" s="423"/>
      <c r="G51" s="423"/>
      <c r="H51" s="423"/>
      <c r="I51" s="307"/>
      <c r="J51" s="319">
        <f t="shared" si="2"/>
        <v>0</v>
      </c>
      <c r="K51" s="424">
        <f>C51+J51</f>
        <v>0</v>
      </c>
    </row>
    <row r="52" spans="1:11" s="21" customFormat="1" ht="12" customHeight="1">
      <c r="A52" s="418" t="s">
        <v>171</v>
      </c>
      <c r="B52" s="295" t="s">
        <v>176</v>
      </c>
      <c r="C52" s="307"/>
      <c r="D52" s="423"/>
      <c r="E52" s="423"/>
      <c r="F52" s="423"/>
      <c r="G52" s="423"/>
      <c r="H52" s="423"/>
      <c r="I52" s="307"/>
      <c r="J52" s="319">
        <f t="shared" si="2"/>
        <v>0</v>
      </c>
      <c r="K52" s="424">
        <f>C52+J52</f>
        <v>0</v>
      </c>
    </row>
    <row r="53" spans="1:11" s="21" customFormat="1" ht="12" customHeight="1">
      <c r="A53" s="418" t="s">
        <v>172</v>
      </c>
      <c r="B53" s="295" t="s">
        <v>177</v>
      </c>
      <c r="C53" s="307"/>
      <c r="D53" s="423"/>
      <c r="E53" s="423"/>
      <c r="F53" s="423"/>
      <c r="G53" s="423"/>
      <c r="H53" s="423"/>
      <c r="I53" s="307"/>
      <c r="J53" s="319">
        <f t="shared" si="2"/>
        <v>0</v>
      </c>
      <c r="K53" s="424">
        <f>C53+J53</f>
        <v>0</v>
      </c>
    </row>
    <row r="54" spans="1:11" s="21" customFormat="1" ht="12" customHeight="1" thickBot="1">
      <c r="A54" s="430" t="s">
        <v>173</v>
      </c>
      <c r="B54" s="431" t="s">
        <v>178</v>
      </c>
      <c r="C54" s="315"/>
      <c r="D54" s="432"/>
      <c r="E54" s="432"/>
      <c r="F54" s="432"/>
      <c r="G54" s="432"/>
      <c r="H54" s="432"/>
      <c r="I54" s="315"/>
      <c r="J54" s="316">
        <f t="shared" si="2"/>
        <v>0</v>
      </c>
      <c r="K54" s="433">
        <f>C54+J54</f>
        <v>0</v>
      </c>
    </row>
    <row r="55" spans="1:11" s="21" customFormat="1" ht="12" customHeight="1" thickBot="1">
      <c r="A55" s="342" t="s">
        <v>98</v>
      </c>
      <c r="B55" s="286" t="s">
        <v>179</v>
      </c>
      <c r="C55" s="287">
        <f>SUM(C56:C58)</f>
        <v>0</v>
      </c>
      <c r="D55" s="381">
        <f aca="true" t="shared" si="12" ref="D55:K55">SUM(D56:D58)</f>
        <v>0</v>
      </c>
      <c r="E55" s="381">
        <f t="shared" si="12"/>
        <v>0</v>
      </c>
      <c r="F55" s="381">
        <f t="shared" si="12"/>
        <v>0</v>
      </c>
      <c r="G55" s="381">
        <f t="shared" si="12"/>
        <v>0</v>
      </c>
      <c r="H55" s="381">
        <f t="shared" si="12"/>
        <v>0</v>
      </c>
      <c r="I55" s="287">
        <f t="shared" si="12"/>
        <v>0</v>
      </c>
      <c r="J55" s="287">
        <f t="shared" si="12"/>
        <v>0</v>
      </c>
      <c r="K55" s="415">
        <f t="shared" si="12"/>
        <v>0</v>
      </c>
    </row>
    <row r="56" spans="1:11" s="21" customFormat="1" ht="12" customHeight="1">
      <c r="A56" s="416" t="s">
        <v>56</v>
      </c>
      <c r="B56" s="290" t="s">
        <v>180</v>
      </c>
      <c r="C56" s="291"/>
      <c r="D56" s="375"/>
      <c r="E56" s="375"/>
      <c r="F56" s="375"/>
      <c r="G56" s="375"/>
      <c r="H56" s="375"/>
      <c r="I56" s="291"/>
      <c r="J56" s="292">
        <f t="shared" si="2"/>
        <v>0</v>
      </c>
      <c r="K56" s="417">
        <f>C56+J56</f>
        <v>0</v>
      </c>
    </row>
    <row r="57" spans="1:11" s="21" customFormat="1" ht="12" customHeight="1">
      <c r="A57" s="418" t="s">
        <v>57</v>
      </c>
      <c r="B57" s="295" t="s">
        <v>285</v>
      </c>
      <c r="C57" s="296"/>
      <c r="D57" s="377"/>
      <c r="E57" s="377"/>
      <c r="F57" s="377"/>
      <c r="G57" s="377"/>
      <c r="H57" s="377"/>
      <c r="I57" s="296"/>
      <c r="J57" s="358">
        <f t="shared" si="2"/>
        <v>0</v>
      </c>
      <c r="K57" s="420">
        <f>C57+J57</f>
        <v>0</v>
      </c>
    </row>
    <row r="58" spans="1:11" s="21" customFormat="1" ht="12" customHeight="1">
      <c r="A58" s="418" t="s">
        <v>183</v>
      </c>
      <c r="B58" s="295" t="s">
        <v>181</v>
      </c>
      <c r="C58" s="296"/>
      <c r="D58" s="377"/>
      <c r="E58" s="377"/>
      <c r="F58" s="377"/>
      <c r="G58" s="377"/>
      <c r="H58" s="377"/>
      <c r="I58" s="296"/>
      <c r="J58" s="358">
        <f t="shared" si="2"/>
        <v>0</v>
      </c>
      <c r="K58" s="420">
        <f>C58+J58</f>
        <v>0</v>
      </c>
    </row>
    <row r="59" spans="1:11" s="21" customFormat="1" ht="12" customHeight="1" thickBot="1">
      <c r="A59" s="419" t="s">
        <v>184</v>
      </c>
      <c r="B59" s="303" t="s">
        <v>182</v>
      </c>
      <c r="C59" s="301"/>
      <c r="D59" s="379"/>
      <c r="E59" s="379"/>
      <c r="F59" s="379"/>
      <c r="G59" s="379"/>
      <c r="H59" s="379"/>
      <c r="I59" s="301"/>
      <c r="J59" s="360">
        <f t="shared" si="2"/>
        <v>0</v>
      </c>
      <c r="K59" s="421">
        <f>C59+J59</f>
        <v>0</v>
      </c>
    </row>
    <row r="60" spans="1:11" s="21" customFormat="1" ht="12" customHeight="1" thickBot="1">
      <c r="A60" s="342" t="s">
        <v>10</v>
      </c>
      <c r="B60" s="300" t="s">
        <v>185</v>
      </c>
      <c r="C60" s="287">
        <f>SUM(C61:C63)</f>
        <v>0</v>
      </c>
      <c r="D60" s="381">
        <f aca="true" t="shared" si="13" ref="D60:K60">SUM(D61:D63)</f>
        <v>0</v>
      </c>
      <c r="E60" s="381">
        <f t="shared" si="13"/>
        <v>0</v>
      </c>
      <c r="F60" s="381">
        <f t="shared" si="13"/>
        <v>0</v>
      </c>
      <c r="G60" s="381">
        <f t="shared" si="13"/>
        <v>0</v>
      </c>
      <c r="H60" s="381">
        <f t="shared" si="13"/>
        <v>0</v>
      </c>
      <c r="I60" s="287">
        <f t="shared" si="13"/>
        <v>0</v>
      </c>
      <c r="J60" s="287">
        <f t="shared" si="13"/>
        <v>0</v>
      </c>
      <c r="K60" s="415">
        <f t="shared" si="13"/>
        <v>0</v>
      </c>
    </row>
    <row r="61" spans="1:11" s="21" customFormat="1" ht="12" customHeight="1">
      <c r="A61" s="416" t="s">
        <v>99</v>
      </c>
      <c r="B61" s="290" t="s">
        <v>187</v>
      </c>
      <c r="C61" s="307"/>
      <c r="D61" s="423"/>
      <c r="E61" s="423"/>
      <c r="F61" s="423"/>
      <c r="G61" s="423"/>
      <c r="H61" s="423"/>
      <c r="I61" s="307"/>
      <c r="J61" s="319">
        <f t="shared" si="2"/>
        <v>0</v>
      </c>
      <c r="K61" s="424">
        <f>C61+J61</f>
        <v>0</v>
      </c>
    </row>
    <row r="62" spans="1:11" s="21" customFormat="1" ht="12" customHeight="1">
      <c r="A62" s="418" t="s">
        <v>100</v>
      </c>
      <c r="B62" s="295" t="s">
        <v>286</v>
      </c>
      <c r="C62" s="307"/>
      <c r="D62" s="423"/>
      <c r="E62" s="423"/>
      <c r="F62" s="423"/>
      <c r="G62" s="423"/>
      <c r="H62" s="423"/>
      <c r="I62" s="307"/>
      <c r="J62" s="319">
        <f t="shared" si="2"/>
        <v>0</v>
      </c>
      <c r="K62" s="424">
        <f>C62+J62</f>
        <v>0</v>
      </c>
    </row>
    <row r="63" spans="1:11" s="21" customFormat="1" ht="12" customHeight="1">
      <c r="A63" s="418" t="s">
        <v>119</v>
      </c>
      <c r="B63" s="295" t="s">
        <v>188</v>
      </c>
      <c r="C63" s="307"/>
      <c r="D63" s="423"/>
      <c r="E63" s="423"/>
      <c r="F63" s="423"/>
      <c r="G63" s="423"/>
      <c r="H63" s="423"/>
      <c r="I63" s="307"/>
      <c r="J63" s="319">
        <f t="shared" si="2"/>
        <v>0</v>
      </c>
      <c r="K63" s="424">
        <f>C63+J63</f>
        <v>0</v>
      </c>
    </row>
    <row r="64" spans="1:11" s="21" customFormat="1" ht="12" customHeight="1" thickBot="1">
      <c r="A64" s="419" t="s">
        <v>186</v>
      </c>
      <c r="B64" s="303" t="s">
        <v>189</v>
      </c>
      <c r="C64" s="307"/>
      <c r="D64" s="423"/>
      <c r="E64" s="423"/>
      <c r="F64" s="423"/>
      <c r="G64" s="423"/>
      <c r="H64" s="423"/>
      <c r="I64" s="307"/>
      <c r="J64" s="319">
        <f t="shared" si="2"/>
        <v>0</v>
      </c>
      <c r="K64" s="424">
        <f>C64+J64</f>
        <v>0</v>
      </c>
    </row>
    <row r="65" spans="1:11" s="21" customFormat="1" ht="12" customHeight="1" thickBot="1">
      <c r="A65" s="342" t="s">
        <v>11</v>
      </c>
      <c r="B65" s="286" t="s">
        <v>190</v>
      </c>
      <c r="C65" s="305">
        <f>+C8+C15+C22+C29+C37+C49+C55+C60</f>
        <v>291089815</v>
      </c>
      <c r="D65" s="383">
        <f aca="true" t="shared" si="14" ref="D65:K65">+D8+D15+D22+D29+D37+D49+D55+D60</f>
        <v>8046139</v>
      </c>
      <c r="E65" s="383">
        <f t="shared" si="14"/>
        <v>18385857</v>
      </c>
      <c r="F65" s="383">
        <f t="shared" si="14"/>
        <v>8887776</v>
      </c>
      <c r="G65" s="383">
        <f t="shared" si="14"/>
        <v>0</v>
      </c>
      <c r="H65" s="383">
        <f t="shared" si="14"/>
        <v>0</v>
      </c>
      <c r="I65" s="305">
        <f t="shared" si="14"/>
        <v>0</v>
      </c>
      <c r="J65" s="305">
        <f t="shared" si="14"/>
        <v>35319772</v>
      </c>
      <c r="K65" s="422">
        <f t="shared" si="14"/>
        <v>326409587</v>
      </c>
    </row>
    <row r="66" spans="1:11" s="21" customFormat="1" ht="12" customHeight="1" thickBot="1">
      <c r="A66" s="434" t="s">
        <v>276</v>
      </c>
      <c r="B66" s="300" t="s">
        <v>192</v>
      </c>
      <c r="C66" s="287">
        <f>SUM(C67:C69)</f>
        <v>0</v>
      </c>
      <c r="D66" s="381">
        <f aca="true" t="shared" si="15" ref="D66:K66">SUM(D67:D69)</f>
        <v>0</v>
      </c>
      <c r="E66" s="381">
        <f t="shared" si="15"/>
        <v>0</v>
      </c>
      <c r="F66" s="381">
        <f t="shared" si="15"/>
        <v>0</v>
      </c>
      <c r="G66" s="381">
        <f t="shared" si="15"/>
        <v>0</v>
      </c>
      <c r="H66" s="381">
        <f t="shared" si="15"/>
        <v>0</v>
      </c>
      <c r="I66" s="287">
        <f t="shared" si="15"/>
        <v>0</v>
      </c>
      <c r="J66" s="287">
        <f t="shared" si="15"/>
        <v>0</v>
      </c>
      <c r="K66" s="415">
        <f t="shared" si="15"/>
        <v>0</v>
      </c>
    </row>
    <row r="67" spans="1:11" s="21" customFormat="1" ht="12" customHeight="1">
      <c r="A67" s="416" t="s">
        <v>220</v>
      </c>
      <c r="B67" s="290" t="s">
        <v>193</v>
      </c>
      <c r="C67" s="307"/>
      <c r="D67" s="423"/>
      <c r="E67" s="423"/>
      <c r="F67" s="423"/>
      <c r="G67" s="423"/>
      <c r="H67" s="423"/>
      <c r="I67" s="307"/>
      <c r="J67" s="319">
        <f>D67+E67+F67+G67+H67+I67</f>
        <v>0</v>
      </c>
      <c r="K67" s="424">
        <f>C67+J67</f>
        <v>0</v>
      </c>
    </row>
    <row r="68" spans="1:11" s="21" customFormat="1" ht="12" customHeight="1">
      <c r="A68" s="418" t="s">
        <v>229</v>
      </c>
      <c r="B68" s="295" t="s">
        <v>194</v>
      </c>
      <c r="C68" s="307"/>
      <c r="D68" s="423"/>
      <c r="E68" s="423"/>
      <c r="F68" s="423"/>
      <c r="G68" s="423"/>
      <c r="H68" s="423"/>
      <c r="I68" s="307"/>
      <c r="J68" s="319">
        <f>D68+E68+F68+G68+H68+I68</f>
        <v>0</v>
      </c>
      <c r="K68" s="424">
        <f>C68+J68</f>
        <v>0</v>
      </c>
    </row>
    <row r="69" spans="1:11" s="21" customFormat="1" ht="12" customHeight="1" thickBot="1">
      <c r="A69" s="430" t="s">
        <v>230</v>
      </c>
      <c r="B69" s="435" t="s">
        <v>195</v>
      </c>
      <c r="C69" s="315"/>
      <c r="D69" s="432"/>
      <c r="E69" s="432"/>
      <c r="F69" s="432"/>
      <c r="G69" s="432"/>
      <c r="H69" s="432"/>
      <c r="I69" s="315"/>
      <c r="J69" s="316">
        <f>D69+E69+F69+G69+H69+I69</f>
        <v>0</v>
      </c>
      <c r="K69" s="433">
        <f>C69+J69</f>
        <v>0</v>
      </c>
    </row>
    <row r="70" spans="1:11" s="21" customFormat="1" ht="12" customHeight="1" thickBot="1">
      <c r="A70" s="434" t="s">
        <v>196</v>
      </c>
      <c r="B70" s="300" t="s">
        <v>197</v>
      </c>
      <c r="C70" s="287">
        <f>SUM(C71:C74)</f>
        <v>0</v>
      </c>
      <c r="D70" s="287">
        <f aca="true" t="shared" si="16" ref="D70:K70">SUM(D71:D74)</f>
        <v>0</v>
      </c>
      <c r="E70" s="287">
        <f t="shared" si="16"/>
        <v>0</v>
      </c>
      <c r="F70" s="287">
        <f t="shared" si="16"/>
        <v>0</v>
      </c>
      <c r="G70" s="287">
        <f t="shared" si="16"/>
        <v>0</v>
      </c>
      <c r="H70" s="287">
        <f t="shared" si="16"/>
        <v>0</v>
      </c>
      <c r="I70" s="287">
        <f t="shared" si="16"/>
        <v>0</v>
      </c>
      <c r="J70" s="287">
        <f t="shared" si="16"/>
        <v>0</v>
      </c>
      <c r="K70" s="415">
        <f t="shared" si="16"/>
        <v>0</v>
      </c>
    </row>
    <row r="71" spans="1:11" s="21" customFormat="1" ht="12" customHeight="1">
      <c r="A71" s="416" t="s">
        <v>79</v>
      </c>
      <c r="B71" s="325" t="s">
        <v>198</v>
      </c>
      <c r="C71" s="307"/>
      <c r="D71" s="307"/>
      <c r="E71" s="307"/>
      <c r="F71" s="307"/>
      <c r="G71" s="307"/>
      <c r="H71" s="307"/>
      <c r="I71" s="307"/>
      <c r="J71" s="319">
        <f>D71+E71+F71+G71+H71+I71</f>
        <v>0</v>
      </c>
      <c r="K71" s="424">
        <f>C71+J71</f>
        <v>0</v>
      </c>
    </row>
    <row r="72" spans="1:11" s="21" customFormat="1" ht="12" customHeight="1">
      <c r="A72" s="418" t="s">
        <v>80</v>
      </c>
      <c r="B72" s="325" t="s">
        <v>428</v>
      </c>
      <c r="C72" s="307"/>
      <c r="D72" s="307"/>
      <c r="E72" s="307"/>
      <c r="F72" s="307"/>
      <c r="G72" s="307"/>
      <c r="H72" s="307"/>
      <c r="I72" s="307"/>
      <c r="J72" s="319">
        <f>D72+E72+F72+G72+H72+I72</f>
        <v>0</v>
      </c>
      <c r="K72" s="424">
        <f>C72+J72</f>
        <v>0</v>
      </c>
    </row>
    <row r="73" spans="1:11" s="21" customFormat="1" ht="12" customHeight="1">
      <c r="A73" s="418" t="s">
        <v>221</v>
      </c>
      <c r="B73" s="325" t="s">
        <v>199</v>
      </c>
      <c r="C73" s="307"/>
      <c r="D73" s="307"/>
      <c r="E73" s="307"/>
      <c r="F73" s="307"/>
      <c r="G73" s="307"/>
      <c r="H73" s="307"/>
      <c r="I73" s="307"/>
      <c r="J73" s="319">
        <f>D73+E73+F73+G73+H73+I73</f>
        <v>0</v>
      </c>
      <c r="K73" s="424">
        <f>C73+J73</f>
        <v>0</v>
      </c>
    </row>
    <row r="74" spans="1:11" s="21" customFormat="1" ht="12" customHeight="1" thickBot="1">
      <c r="A74" s="419" t="s">
        <v>222</v>
      </c>
      <c r="B74" s="326" t="s">
        <v>429</v>
      </c>
      <c r="C74" s="307"/>
      <c r="D74" s="307"/>
      <c r="E74" s="307"/>
      <c r="F74" s="307"/>
      <c r="G74" s="307"/>
      <c r="H74" s="307"/>
      <c r="I74" s="307"/>
      <c r="J74" s="319">
        <f>D74+E74+F74+G74+H74+I74</f>
        <v>0</v>
      </c>
      <c r="K74" s="424">
        <f>C74+J74</f>
        <v>0</v>
      </c>
    </row>
    <row r="75" spans="1:11" s="21" customFormat="1" ht="12" customHeight="1" thickBot="1">
      <c r="A75" s="434" t="s">
        <v>200</v>
      </c>
      <c r="B75" s="300" t="s">
        <v>201</v>
      </c>
      <c r="C75" s="287">
        <f>SUM(C76:C77)</f>
        <v>110490676</v>
      </c>
      <c r="D75" s="287">
        <f aca="true" t="shared" si="17" ref="D75:K75">SUM(D76:D77)</f>
        <v>317678</v>
      </c>
      <c r="E75" s="287">
        <f t="shared" si="17"/>
        <v>0</v>
      </c>
      <c r="F75" s="287">
        <f t="shared" si="17"/>
        <v>0</v>
      </c>
      <c r="G75" s="287">
        <f t="shared" si="17"/>
        <v>0</v>
      </c>
      <c r="H75" s="287">
        <f t="shared" si="17"/>
        <v>0</v>
      </c>
      <c r="I75" s="287">
        <f t="shared" si="17"/>
        <v>0</v>
      </c>
      <c r="J75" s="287">
        <f t="shared" si="17"/>
        <v>317678</v>
      </c>
      <c r="K75" s="415">
        <f t="shared" si="17"/>
        <v>110808354</v>
      </c>
    </row>
    <row r="76" spans="1:11" s="21" customFormat="1" ht="12" customHeight="1">
      <c r="A76" s="416" t="s">
        <v>223</v>
      </c>
      <c r="B76" s="290" t="s">
        <v>202</v>
      </c>
      <c r="C76" s="307">
        <v>110490676</v>
      </c>
      <c r="D76" s="307">
        <v>317678</v>
      </c>
      <c r="E76" s="307"/>
      <c r="F76" s="307"/>
      <c r="G76" s="307"/>
      <c r="H76" s="307"/>
      <c r="I76" s="307"/>
      <c r="J76" s="319">
        <f>D76+E76+F76+G76+H76+I76</f>
        <v>317678</v>
      </c>
      <c r="K76" s="424">
        <f>C76+J76</f>
        <v>110808354</v>
      </c>
    </row>
    <row r="77" spans="1:11" s="21" customFormat="1" ht="12" customHeight="1" thickBot="1">
      <c r="A77" s="419" t="s">
        <v>224</v>
      </c>
      <c r="B77" s="303" t="s">
        <v>203</v>
      </c>
      <c r="C77" s="307"/>
      <c r="D77" s="307"/>
      <c r="E77" s="307"/>
      <c r="F77" s="307"/>
      <c r="G77" s="307"/>
      <c r="H77" s="307"/>
      <c r="I77" s="307"/>
      <c r="J77" s="319">
        <f>D77+E77+F77+G77+H77+I77</f>
        <v>0</v>
      </c>
      <c r="K77" s="424">
        <f>C77+J77</f>
        <v>0</v>
      </c>
    </row>
    <row r="78" spans="1:11" s="20" customFormat="1" ht="12" customHeight="1" thickBot="1">
      <c r="A78" s="434" t="s">
        <v>204</v>
      </c>
      <c r="B78" s="300" t="s">
        <v>205</v>
      </c>
      <c r="C78" s="287">
        <f>SUM(C79:C81)</f>
        <v>0</v>
      </c>
      <c r="D78" s="287">
        <f aca="true" t="shared" si="18" ref="D78:K78">SUM(D79:D81)</f>
        <v>0</v>
      </c>
      <c r="E78" s="287">
        <f t="shared" si="18"/>
        <v>0</v>
      </c>
      <c r="F78" s="287">
        <f t="shared" si="18"/>
        <v>6660958</v>
      </c>
      <c r="G78" s="287">
        <f t="shared" si="18"/>
        <v>0</v>
      </c>
      <c r="H78" s="287">
        <f t="shared" si="18"/>
        <v>0</v>
      </c>
      <c r="I78" s="287">
        <f t="shared" si="18"/>
        <v>0</v>
      </c>
      <c r="J78" s="287">
        <f t="shared" si="18"/>
        <v>6660958</v>
      </c>
      <c r="K78" s="415">
        <f t="shared" si="18"/>
        <v>6660958</v>
      </c>
    </row>
    <row r="79" spans="1:11" s="21" customFormat="1" ht="12" customHeight="1">
      <c r="A79" s="416" t="s">
        <v>225</v>
      </c>
      <c r="B79" s="290" t="s">
        <v>206</v>
      </c>
      <c r="C79" s="307"/>
      <c r="D79" s="307"/>
      <c r="E79" s="307"/>
      <c r="F79" s="307">
        <v>6660958</v>
      </c>
      <c r="G79" s="307"/>
      <c r="H79" s="307"/>
      <c r="I79" s="307"/>
      <c r="J79" s="319">
        <f>D79+E79+F79+G79+H79+I79</f>
        <v>6660958</v>
      </c>
      <c r="K79" s="424">
        <f>C79+J79</f>
        <v>6660958</v>
      </c>
    </row>
    <row r="80" spans="1:11" s="21" customFormat="1" ht="12" customHeight="1">
      <c r="A80" s="418" t="s">
        <v>226</v>
      </c>
      <c r="B80" s="295" t="s">
        <v>207</v>
      </c>
      <c r="C80" s="307"/>
      <c r="D80" s="307"/>
      <c r="E80" s="307"/>
      <c r="F80" s="307"/>
      <c r="G80" s="307"/>
      <c r="H80" s="307"/>
      <c r="I80" s="307"/>
      <c r="J80" s="319">
        <f>D80+E80+F80+G80+H80+I80</f>
        <v>0</v>
      </c>
      <c r="K80" s="424">
        <f>C80+J80</f>
        <v>0</v>
      </c>
    </row>
    <row r="81" spans="1:11" s="21" customFormat="1" ht="12" customHeight="1" thickBot="1">
      <c r="A81" s="419" t="s">
        <v>227</v>
      </c>
      <c r="B81" s="436" t="s">
        <v>430</v>
      </c>
      <c r="C81" s="307"/>
      <c r="D81" s="307"/>
      <c r="E81" s="307"/>
      <c r="F81" s="307"/>
      <c r="G81" s="307"/>
      <c r="H81" s="307"/>
      <c r="I81" s="307"/>
      <c r="J81" s="319">
        <f>D81+E81+F81+G81+H81+I81</f>
        <v>0</v>
      </c>
      <c r="K81" s="424">
        <f>C81+J81</f>
        <v>0</v>
      </c>
    </row>
    <row r="82" spans="1:11" s="21" customFormat="1" ht="12" customHeight="1" thickBot="1">
      <c r="A82" s="434" t="s">
        <v>208</v>
      </c>
      <c r="B82" s="300" t="s">
        <v>228</v>
      </c>
      <c r="C82" s="287">
        <f>SUM(C83:C86)</f>
        <v>0</v>
      </c>
      <c r="D82" s="287">
        <f aca="true" t="shared" si="19" ref="D82:K82">SUM(D83:D86)</f>
        <v>0</v>
      </c>
      <c r="E82" s="287">
        <f t="shared" si="19"/>
        <v>0</v>
      </c>
      <c r="F82" s="287">
        <f t="shared" si="19"/>
        <v>0</v>
      </c>
      <c r="G82" s="287">
        <f t="shared" si="19"/>
        <v>0</v>
      </c>
      <c r="H82" s="287">
        <f t="shared" si="19"/>
        <v>0</v>
      </c>
      <c r="I82" s="287">
        <f t="shared" si="19"/>
        <v>0</v>
      </c>
      <c r="J82" s="287">
        <f t="shared" si="19"/>
        <v>0</v>
      </c>
      <c r="K82" s="415">
        <f t="shared" si="19"/>
        <v>0</v>
      </c>
    </row>
    <row r="83" spans="1:11" s="21" customFormat="1" ht="12" customHeight="1">
      <c r="A83" s="437" t="s">
        <v>209</v>
      </c>
      <c r="B83" s="290" t="s">
        <v>210</v>
      </c>
      <c r="C83" s="307"/>
      <c r="D83" s="307"/>
      <c r="E83" s="307"/>
      <c r="F83" s="307"/>
      <c r="G83" s="307"/>
      <c r="H83" s="307"/>
      <c r="I83" s="307"/>
      <c r="J83" s="319">
        <f aca="true" t="shared" si="20" ref="J83:J88">D83+E83+F83+G83+H83+I83</f>
        <v>0</v>
      </c>
      <c r="K83" s="424">
        <f aca="true" t="shared" si="21" ref="K83:K88">C83+J83</f>
        <v>0</v>
      </c>
    </row>
    <row r="84" spans="1:11" s="21" customFormat="1" ht="12" customHeight="1">
      <c r="A84" s="438" t="s">
        <v>211</v>
      </c>
      <c r="B84" s="295" t="s">
        <v>212</v>
      </c>
      <c r="C84" s="307"/>
      <c r="D84" s="307"/>
      <c r="E84" s="307"/>
      <c r="F84" s="307"/>
      <c r="G84" s="307"/>
      <c r="H84" s="307"/>
      <c r="I84" s="307"/>
      <c r="J84" s="319">
        <f t="shared" si="20"/>
        <v>0</v>
      </c>
      <c r="K84" s="424">
        <f t="shared" si="21"/>
        <v>0</v>
      </c>
    </row>
    <row r="85" spans="1:11" s="21" customFormat="1" ht="12" customHeight="1">
      <c r="A85" s="438" t="s">
        <v>213</v>
      </c>
      <c r="B85" s="295" t="s">
        <v>214</v>
      </c>
      <c r="C85" s="307"/>
      <c r="D85" s="307"/>
      <c r="E85" s="307"/>
      <c r="F85" s="307"/>
      <c r="G85" s="307"/>
      <c r="H85" s="307"/>
      <c r="I85" s="307"/>
      <c r="J85" s="319">
        <f t="shared" si="20"/>
        <v>0</v>
      </c>
      <c r="K85" s="424">
        <f t="shared" si="21"/>
        <v>0</v>
      </c>
    </row>
    <row r="86" spans="1:11" s="20" customFormat="1" ht="12" customHeight="1" thickBot="1">
      <c r="A86" s="439" t="s">
        <v>215</v>
      </c>
      <c r="B86" s="303" t="s">
        <v>216</v>
      </c>
      <c r="C86" s="307"/>
      <c r="D86" s="307"/>
      <c r="E86" s="307"/>
      <c r="F86" s="307"/>
      <c r="G86" s="307"/>
      <c r="H86" s="307"/>
      <c r="I86" s="307"/>
      <c r="J86" s="319">
        <f t="shared" si="20"/>
        <v>0</v>
      </c>
      <c r="K86" s="424">
        <f t="shared" si="21"/>
        <v>0</v>
      </c>
    </row>
    <row r="87" spans="1:11" s="20" customFormat="1" ht="12" customHeight="1" thickBot="1">
      <c r="A87" s="434" t="s">
        <v>217</v>
      </c>
      <c r="B87" s="300" t="s">
        <v>331</v>
      </c>
      <c r="C87" s="330"/>
      <c r="D87" s="330"/>
      <c r="E87" s="330"/>
      <c r="F87" s="330"/>
      <c r="G87" s="330"/>
      <c r="H87" s="330"/>
      <c r="I87" s="330"/>
      <c r="J87" s="287">
        <f t="shared" si="20"/>
        <v>0</v>
      </c>
      <c r="K87" s="415">
        <f t="shared" si="21"/>
        <v>0</v>
      </c>
    </row>
    <row r="88" spans="1:11" s="20" customFormat="1" ht="12" customHeight="1" thickBot="1">
      <c r="A88" s="434" t="s">
        <v>352</v>
      </c>
      <c r="B88" s="300" t="s">
        <v>218</v>
      </c>
      <c r="C88" s="330"/>
      <c r="D88" s="330"/>
      <c r="E88" s="330"/>
      <c r="F88" s="330"/>
      <c r="G88" s="330"/>
      <c r="H88" s="330"/>
      <c r="I88" s="330"/>
      <c r="J88" s="287">
        <f t="shared" si="20"/>
        <v>0</v>
      </c>
      <c r="K88" s="415">
        <f t="shared" si="21"/>
        <v>0</v>
      </c>
    </row>
    <row r="89" spans="1:11" s="20" customFormat="1" ht="12" customHeight="1" thickBot="1">
      <c r="A89" s="434" t="s">
        <v>353</v>
      </c>
      <c r="B89" s="300" t="s">
        <v>334</v>
      </c>
      <c r="C89" s="305">
        <f>+C66+C70+C75+C78+C82+C88+C87</f>
        <v>110490676</v>
      </c>
      <c r="D89" s="305">
        <f aca="true" t="shared" si="22" ref="D89:K89">+D66+D70+D75+D78+D82+D88+D87</f>
        <v>317678</v>
      </c>
      <c r="E89" s="305">
        <f t="shared" si="22"/>
        <v>0</v>
      </c>
      <c r="F89" s="305">
        <f t="shared" si="22"/>
        <v>6660958</v>
      </c>
      <c r="G89" s="305">
        <f t="shared" si="22"/>
        <v>0</v>
      </c>
      <c r="H89" s="305">
        <f t="shared" si="22"/>
        <v>0</v>
      </c>
      <c r="I89" s="305">
        <f t="shared" si="22"/>
        <v>0</v>
      </c>
      <c r="J89" s="305">
        <f t="shared" si="22"/>
        <v>6978636</v>
      </c>
      <c r="K89" s="422">
        <f t="shared" si="22"/>
        <v>117469312</v>
      </c>
    </row>
    <row r="90" spans="1:11" s="20" customFormat="1" ht="12" customHeight="1" thickBot="1">
      <c r="A90" s="440" t="s">
        <v>354</v>
      </c>
      <c r="B90" s="332" t="s">
        <v>355</v>
      </c>
      <c r="C90" s="305">
        <f>+C65+C89</f>
        <v>401580491</v>
      </c>
      <c r="D90" s="305">
        <f aca="true" t="shared" si="23" ref="D90:K90">+D65+D89</f>
        <v>8363817</v>
      </c>
      <c r="E90" s="305">
        <f t="shared" si="23"/>
        <v>18385857</v>
      </c>
      <c r="F90" s="305">
        <f t="shared" si="23"/>
        <v>15548734</v>
      </c>
      <c r="G90" s="305">
        <f t="shared" si="23"/>
        <v>0</v>
      </c>
      <c r="H90" s="305">
        <f t="shared" si="23"/>
        <v>0</v>
      </c>
      <c r="I90" s="305">
        <f t="shared" si="23"/>
        <v>0</v>
      </c>
      <c r="J90" s="305">
        <f t="shared" si="23"/>
        <v>42298408</v>
      </c>
      <c r="K90" s="422">
        <f t="shared" si="23"/>
        <v>443878899</v>
      </c>
    </row>
    <row r="91" spans="1:11" s="21" customFormat="1" ht="15" customHeight="1" thickBot="1">
      <c r="A91" s="441"/>
      <c r="B91" s="442"/>
      <c r="C91" s="443"/>
      <c r="D91" s="443"/>
      <c r="E91" s="443"/>
      <c r="F91" s="443"/>
      <c r="G91" s="443"/>
      <c r="H91" s="444"/>
      <c r="I91" s="444"/>
      <c r="J91" s="444"/>
      <c r="K91" s="444"/>
    </row>
    <row r="92" spans="1:11" s="19" customFormat="1" ht="16.5" customHeight="1" thickBot="1">
      <c r="A92" s="557" t="s">
        <v>36</v>
      </c>
      <c r="B92" s="558"/>
      <c r="C92" s="558"/>
      <c r="D92" s="558"/>
      <c r="E92" s="558"/>
      <c r="F92" s="558"/>
      <c r="G92" s="558"/>
      <c r="H92" s="558"/>
      <c r="I92" s="558"/>
      <c r="J92" s="558"/>
      <c r="K92" s="559"/>
    </row>
    <row r="93" spans="1:11" s="22" customFormat="1" ht="12" customHeight="1" thickBot="1">
      <c r="A93" s="337" t="s">
        <v>3</v>
      </c>
      <c r="B93" s="348" t="s">
        <v>556</v>
      </c>
      <c r="C93" s="349">
        <f>+C94+C95+C96+C97+C98+C111</f>
        <v>165754100</v>
      </c>
      <c r="D93" s="445">
        <f aca="true" t="shared" si="24" ref="D93:K93">+D94+D95+D96+D97+D98+D111</f>
        <v>1366650</v>
      </c>
      <c r="E93" s="445">
        <f t="shared" si="24"/>
        <v>13647095</v>
      </c>
      <c r="F93" s="445">
        <f t="shared" si="24"/>
        <v>6108510</v>
      </c>
      <c r="G93" s="445">
        <f t="shared" si="24"/>
        <v>0</v>
      </c>
      <c r="H93" s="445">
        <f t="shared" si="24"/>
        <v>0</v>
      </c>
      <c r="I93" s="349">
        <f t="shared" si="24"/>
        <v>0</v>
      </c>
      <c r="J93" s="349">
        <f t="shared" si="24"/>
        <v>21122255</v>
      </c>
      <c r="K93" s="446">
        <f t="shared" si="24"/>
        <v>186876355</v>
      </c>
    </row>
    <row r="94" spans="1:11" ht="12" customHeight="1">
      <c r="A94" s="447" t="s">
        <v>58</v>
      </c>
      <c r="B94" s="352" t="s">
        <v>32</v>
      </c>
      <c r="C94" s="354">
        <v>53936320</v>
      </c>
      <c r="D94" s="448">
        <v>-1878250</v>
      </c>
      <c r="E94" s="448">
        <v>2751084</v>
      </c>
      <c r="F94" s="448"/>
      <c r="G94" s="448"/>
      <c r="H94" s="448"/>
      <c r="I94" s="354"/>
      <c r="J94" s="355">
        <f aca="true" t="shared" si="25" ref="J94:J113">D94+E94+F94+G94+H94+I94</f>
        <v>872834</v>
      </c>
      <c r="K94" s="449">
        <f aca="true" t="shared" si="26" ref="K94:K113">C94+J94</f>
        <v>54809154</v>
      </c>
    </row>
    <row r="95" spans="1:11" ht="12" customHeight="1">
      <c r="A95" s="418" t="s">
        <v>59</v>
      </c>
      <c r="B95" s="357" t="s">
        <v>101</v>
      </c>
      <c r="C95" s="296">
        <v>8743484</v>
      </c>
      <c r="D95" s="296">
        <v>-401006</v>
      </c>
      <c r="E95" s="296">
        <v>180219</v>
      </c>
      <c r="F95" s="296"/>
      <c r="G95" s="296"/>
      <c r="H95" s="296"/>
      <c r="I95" s="296"/>
      <c r="J95" s="358">
        <f t="shared" si="25"/>
        <v>-220787</v>
      </c>
      <c r="K95" s="420">
        <f t="shared" si="26"/>
        <v>8522697</v>
      </c>
    </row>
    <row r="96" spans="1:11" ht="12" customHeight="1">
      <c r="A96" s="418" t="s">
        <v>60</v>
      </c>
      <c r="B96" s="357" t="s">
        <v>77</v>
      </c>
      <c r="C96" s="301">
        <v>52462206</v>
      </c>
      <c r="D96" s="301">
        <v>2481200</v>
      </c>
      <c r="E96" s="301">
        <v>8176030</v>
      </c>
      <c r="F96" s="301">
        <v>-535747</v>
      </c>
      <c r="G96" s="301"/>
      <c r="H96" s="296"/>
      <c r="I96" s="301"/>
      <c r="J96" s="360">
        <f t="shared" si="25"/>
        <v>10121483</v>
      </c>
      <c r="K96" s="421">
        <f t="shared" si="26"/>
        <v>62583689</v>
      </c>
    </row>
    <row r="97" spans="1:11" ht="12" customHeight="1">
      <c r="A97" s="418" t="s">
        <v>61</v>
      </c>
      <c r="B97" s="362" t="s">
        <v>102</v>
      </c>
      <c r="C97" s="301">
        <v>26098000</v>
      </c>
      <c r="D97" s="301">
        <v>115000</v>
      </c>
      <c r="E97" s="301">
        <v>1298500</v>
      </c>
      <c r="F97" s="301"/>
      <c r="G97" s="301"/>
      <c r="H97" s="301"/>
      <c r="I97" s="301"/>
      <c r="J97" s="360">
        <f t="shared" si="25"/>
        <v>1413500</v>
      </c>
      <c r="K97" s="421">
        <f t="shared" si="26"/>
        <v>27511500</v>
      </c>
    </row>
    <row r="98" spans="1:11" ht="12" customHeight="1">
      <c r="A98" s="418" t="s">
        <v>69</v>
      </c>
      <c r="B98" s="363" t="s">
        <v>103</v>
      </c>
      <c r="C98" s="301">
        <v>14814090</v>
      </c>
      <c r="D98" s="301">
        <v>2749706</v>
      </c>
      <c r="E98" s="301">
        <v>377600</v>
      </c>
      <c r="F98" s="301"/>
      <c r="G98" s="301"/>
      <c r="H98" s="301"/>
      <c r="I98" s="301"/>
      <c r="J98" s="360">
        <f t="shared" si="25"/>
        <v>3127306</v>
      </c>
      <c r="K98" s="421">
        <f t="shared" si="26"/>
        <v>17941396</v>
      </c>
    </row>
    <row r="99" spans="1:11" ht="12" customHeight="1">
      <c r="A99" s="418" t="s">
        <v>62</v>
      </c>
      <c r="B99" s="357" t="s">
        <v>356</v>
      </c>
      <c r="C99" s="301"/>
      <c r="D99" s="301"/>
      <c r="E99" s="301"/>
      <c r="F99" s="301"/>
      <c r="G99" s="301"/>
      <c r="H99" s="301"/>
      <c r="I99" s="301"/>
      <c r="J99" s="360">
        <f t="shared" si="25"/>
        <v>0</v>
      </c>
      <c r="K99" s="421">
        <f t="shared" si="26"/>
        <v>0</v>
      </c>
    </row>
    <row r="100" spans="1:11" ht="12" customHeight="1">
      <c r="A100" s="418" t="s">
        <v>63</v>
      </c>
      <c r="B100" s="365" t="s">
        <v>297</v>
      </c>
      <c r="C100" s="301"/>
      <c r="D100" s="301"/>
      <c r="E100" s="301"/>
      <c r="F100" s="301"/>
      <c r="G100" s="301"/>
      <c r="H100" s="301"/>
      <c r="I100" s="301"/>
      <c r="J100" s="360">
        <f t="shared" si="25"/>
        <v>0</v>
      </c>
      <c r="K100" s="421">
        <f t="shared" si="26"/>
        <v>0</v>
      </c>
    </row>
    <row r="101" spans="1:11" ht="12" customHeight="1">
      <c r="A101" s="418" t="s">
        <v>70</v>
      </c>
      <c r="B101" s="365" t="s">
        <v>296</v>
      </c>
      <c r="C101" s="301"/>
      <c r="D101" s="301">
        <v>618950</v>
      </c>
      <c r="E101" s="301"/>
      <c r="F101" s="301"/>
      <c r="G101" s="301"/>
      <c r="H101" s="301"/>
      <c r="I101" s="301"/>
      <c r="J101" s="360">
        <f t="shared" si="25"/>
        <v>618950</v>
      </c>
      <c r="K101" s="421">
        <f t="shared" si="26"/>
        <v>618950</v>
      </c>
    </row>
    <row r="102" spans="1:11" ht="12" customHeight="1">
      <c r="A102" s="418" t="s">
        <v>71</v>
      </c>
      <c r="B102" s="365" t="s">
        <v>234</v>
      </c>
      <c r="C102" s="301"/>
      <c r="D102" s="301"/>
      <c r="E102" s="301"/>
      <c r="F102" s="301"/>
      <c r="G102" s="301"/>
      <c r="H102" s="301"/>
      <c r="I102" s="301"/>
      <c r="J102" s="360">
        <f t="shared" si="25"/>
        <v>0</v>
      </c>
      <c r="K102" s="421">
        <f t="shared" si="26"/>
        <v>0</v>
      </c>
    </row>
    <row r="103" spans="1:11" ht="12" customHeight="1">
      <c r="A103" s="418" t="s">
        <v>72</v>
      </c>
      <c r="B103" s="366" t="s">
        <v>235</v>
      </c>
      <c r="C103" s="301"/>
      <c r="D103" s="301"/>
      <c r="E103" s="301"/>
      <c r="F103" s="301"/>
      <c r="G103" s="301"/>
      <c r="H103" s="301"/>
      <c r="I103" s="301"/>
      <c r="J103" s="360">
        <f t="shared" si="25"/>
        <v>0</v>
      </c>
      <c r="K103" s="421">
        <f t="shared" si="26"/>
        <v>0</v>
      </c>
    </row>
    <row r="104" spans="1:11" ht="12" customHeight="1">
      <c r="A104" s="418" t="s">
        <v>73</v>
      </c>
      <c r="B104" s="366" t="s">
        <v>236</v>
      </c>
      <c r="C104" s="301"/>
      <c r="D104" s="301"/>
      <c r="E104" s="301"/>
      <c r="F104" s="301"/>
      <c r="G104" s="301"/>
      <c r="H104" s="301"/>
      <c r="I104" s="301"/>
      <c r="J104" s="360">
        <f t="shared" si="25"/>
        <v>0</v>
      </c>
      <c r="K104" s="421">
        <f t="shared" si="26"/>
        <v>0</v>
      </c>
    </row>
    <row r="105" spans="1:11" ht="12" customHeight="1">
      <c r="A105" s="418" t="s">
        <v>75</v>
      </c>
      <c r="B105" s="365" t="s">
        <v>237</v>
      </c>
      <c r="C105" s="301">
        <v>2830200</v>
      </c>
      <c r="D105" s="301">
        <v>377600</v>
      </c>
      <c r="E105" s="301">
        <v>377600</v>
      </c>
      <c r="F105" s="301"/>
      <c r="G105" s="301"/>
      <c r="H105" s="301"/>
      <c r="I105" s="301"/>
      <c r="J105" s="360">
        <f t="shared" si="25"/>
        <v>755200</v>
      </c>
      <c r="K105" s="421">
        <f t="shared" si="26"/>
        <v>3585400</v>
      </c>
    </row>
    <row r="106" spans="1:11" ht="12" customHeight="1">
      <c r="A106" s="418" t="s">
        <v>104</v>
      </c>
      <c r="B106" s="365" t="s">
        <v>238</v>
      </c>
      <c r="C106" s="301"/>
      <c r="D106" s="301"/>
      <c r="E106" s="301"/>
      <c r="F106" s="301"/>
      <c r="G106" s="301"/>
      <c r="H106" s="301"/>
      <c r="I106" s="301"/>
      <c r="J106" s="360">
        <f t="shared" si="25"/>
        <v>0</v>
      </c>
      <c r="K106" s="421">
        <f t="shared" si="26"/>
        <v>0</v>
      </c>
    </row>
    <row r="107" spans="1:11" ht="12" customHeight="1">
      <c r="A107" s="418" t="s">
        <v>232</v>
      </c>
      <c r="B107" s="366" t="s">
        <v>239</v>
      </c>
      <c r="C107" s="296"/>
      <c r="D107" s="301"/>
      <c r="E107" s="301"/>
      <c r="F107" s="301"/>
      <c r="G107" s="301"/>
      <c r="H107" s="301"/>
      <c r="I107" s="301"/>
      <c r="J107" s="360">
        <f t="shared" si="25"/>
        <v>0</v>
      </c>
      <c r="K107" s="421">
        <f t="shared" si="26"/>
        <v>0</v>
      </c>
    </row>
    <row r="108" spans="1:11" ht="12" customHeight="1">
      <c r="A108" s="450" t="s">
        <v>233</v>
      </c>
      <c r="B108" s="364" t="s">
        <v>240</v>
      </c>
      <c r="C108" s="301"/>
      <c r="D108" s="301"/>
      <c r="E108" s="301"/>
      <c r="F108" s="301"/>
      <c r="G108" s="301"/>
      <c r="H108" s="301"/>
      <c r="I108" s="301"/>
      <c r="J108" s="360">
        <f t="shared" si="25"/>
        <v>0</v>
      </c>
      <c r="K108" s="421">
        <f t="shared" si="26"/>
        <v>0</v>
      </c>
    </row>
    <row r="109" spans="1:11" ht="12" customHeight="1">
      <c r="A109" s="418" t="s">
        <v>294</v>
      </c>
      <c r="B109" s="364" t="s">
        <v>241</v>
      </c>
      <c r="C109" s="301"/>
      <c r="D109" s="301"/>
      <c r="E109" s="301"/>
      <c r="F109" s="301"/>
      <c r="G109" s="301"/>
      <c r="H109" s="301"/>
      <c r="I109" s="301"/>
      <c r="J109" s="360">
        <f t="shared" si="25"/>
        <v>0</v>
      </c>
      <c r="K109" s="421">
        <f t="shared" si="26"/>
        <v>0</v>
      </c>
    </row>
    <row r="110" spans="1:11" ht="12" customHeight="1">
      <c r="A110" s="418" t="s">
        <v>295</v>
      </c>
      <c r="B110" s="366" t="s">
        <v>242</v>
      </c>
      <c r="C110" s="296">
        <v>11983890</v>
      </c>
      <c r="D110" s="296">
        <v>1753156</v>
      </c>
      <c r="E110" s="296"/>
      <c r="F110" s="296"/>
      <c r="G110" s="296"/>
      <c r="H110" s="296"/>
      <c r="I110" s="296"/>
      <c r="J110" s="358">
        <f t="shared" si="25"/>
        <v>1753156</v>
      </c>
      <c r="K110" s="420">
        <f t="shared" si="26"/>
        <v>13737046</v>
      </c>
    </row>
    <row r="111" spans="1:11" ht="12" customHeight="1">
      <c r="A111" s="418" t="s">
        <v>299</v>
      </c>
      <c r="B111" s="362" t="s">
        <v>33</v>
      </c>
      <c r="C111" s="296">
        <v>9700000</v>
      </c>
      <c r="D111" s="296">
        <v>-1700000</v>
      </c>
      <c r="E111" s="296">
        <v>863662</v>
      </c>
      <c r="F111" s="296">
        <v>6644257</v>
      </c>
      <c r="G111" s="296"/>
      <c r="H111" s="296"/>
      <c r="I111" s="296"/>
      <c r="J111" s="358">
        <f t="shared" si="25"/>
        <v>5807919</v>
      </c>
      <c r="K111" s="420">
        <f t="shared" si="26"/>
        <v>15507919</v>
      </c>
    </row>
    <row r="112" spans="1:11" ht="12" customHeight="1">
      <c r="A112" s="419" t="s">
        <v>300</v>
      </c>
      <c r="B112" s="357" t="s">
        <v>357</v>
      </c>
      <c r="C112" s="301">
        <v>4000000</v>
      </c>
      <c r="D112" s="301"/>
      <c r="E112" s="301">
        <v>863662</v>
      </c>
      <c r="F112" s="301">
        <v>6644257</v>
      </c>
      <c r="G112" s="301"/>
      <c r="H112" s="301"/>
      <c r="I112" s="301"/>
      <c r="J112" s="360">
        <f t="shared" si="25"/>
        <v>7507919</v>
      </c>
      <c r="K112" s="421">
        <f t="shared" si="26"/>
        <v>11507919</v>
      </c>
    </row>
    <row r="113" spans="1:11" ht="12" customHeight="1" thickBot="1">
      <c r="A113" s="430" t="s">
        <v>301</v>
      </c>
      <c r="B113" s="451" t="s">
        <v>358</v>
      </c>
      <c r="C113" s="369">
        <v>5700000</v>
      </c>
      <c r="D113" s="369">
        <v>-1700000</v>
      </c>
      <c r="E113" s="369"/>
      <c r="F113" s="369"/>
      <c r="G113" s="369"/>
      <c r="H113" s="369"/>
      <c r="I113" s="369"/>
      <c r="J113" s="370">
        <f t="shared" si="25"/>
        <v>-1700000</v>
      </c>
      <c r="K113" s="452">
        <f t="shared" si="26"/>
        <v>4000000</v>
      </c>
    </row>
    <row r="114" spans="1:11" ht="12" customHeight="1" thickBot="1">
      <c r="A114" s="342" t="s">
        <v>4</v>
      </c>
      <c r="B114" s="402" t="s">
        <v>554</v>
      </c>
      <c r="C114" s="287">
        <f>+C115+C117+C119</f>
        <v>79581965</v>
      </c>
      <c r="D114" s="287">
        <f aca="true" t="shared" si="27" ref="D114:K114">+D115+D117+D119</f>
        <v>0</v>
      </c>
      <c r="E114" s="287">
        <f t="shared" si="27"/>
        <v>7853898</v>
      </c>
      <c r="F114" s="287">
        <v>9440224</v>
      </c>
      <c r="G114" s="287">
        <f t="shared" si="27"/>
        <v>0</v>
      </c>
      <c r="H114" s="287">
        <f t="shared" si="27"/>
        <v>0</v>
      </c>
      <c r="I114" s="287">
        <f t="shared" si="27"/>
        <v>0</v>
      </c>
      <c r="J114" s="287">
        <f t="shared" si="27"/>
        <v>17294122</v>
      </c>
      <c r="K114" s="415">
        <f t="shared" si="27"/>
        <v>96876087</v>
      </c>
    </row>
    <row r="115" spans="1:11" ht="12" customHeight="1">
      <c r="A115" s="416" t="s">
        <v>64</v>
      </c>
      <c r="B115" s="357" t="s">
        <v>118</v>
      </c>
      <c r="C115" s="291">
        <v>14851965</v>
      </c>
      <c r="D115" s="291"/>
      <c r="E115" s="291">
        <v>3879250</v>
      </c>
      <c r="F115" s="291">
        <v>3142075</v>
      </c>
      <c r="G115" s="291"/>
      <c r="H115" s="291"/>
      <c r="I115" s="291"/>
      <c r="J115" s="292">
        <f aca="true" t="shared" si="28" ref="J115:J127">D115+E115+F115+G115+H115+I115</f>
        <v>7021325</v>
      </c>
      <c r="K115" s="417">
        <f aca="true" t="shared" si="29" ref="K115:K127">C115+J115</f>
        <v>21873290</v>
      </c>
    </row>
    <row r="116" spans="1:11" ht="12" customHeight="1">
      <c r="A116" s="416" t="s">
        <v>65</v>
      </c>
      <c r="B116" s="376" t="s">
        <v>246</v>
      </c>
      <c r="C116" s="291">
        <v>956000</v>
      </c>
      <c r="D116" s="291"/>
      <c r="E116" s="291">
        <v>1052642</v>
      </c>
      <c r="F116" s="291"/>
      <c r="G116" s="291"/>
      <c r="H116" s="291"/>
      <c r="I116" s="291"/>
      <c r="J116" s="292">
        <f t="shared" si="28"/>
        <v>1052642</v>
      </c>
      <c r="K116" s="417">
        <f t="shared" si="29"/>
        <v>2008642</v>
      </c>
    </row>
    <row r="117" spans="1:11" ht="12" customHeight="1">
      <c r="A117" s="416" t="s">
        <v>66</v>
      </c>
      <c r="B117" s="376" t="s">
        <v>105</v>
      </c>
      <c r="C117" s="296">
        <v>64730000</v>
      </c>
      <c r="D117" s="296"/>
      <c r="E117" s="296">
        <v>3974648</v>
      </c>
      <c r="F117" s="296">
        <v>6298149</v>
      </c>
      <c r="G117" s="296"/>
      <c r="H117" s="296"/>
      <c r="I117" s="296"/>
      <c r="J117" s="358">
        <f t="shared" si="28"/>
        <v>10272797</v>
      </c>
      <c r="K117" s="420">
        <f t="shared" si="29"/>
        <v>75002797</v>
      </c>
    </row>
    <row r="118" spans="1:11" ht="12" customHeight="1">
      <c r="A118" s="416" t="s">
        <v>67</v>
      </c>
      <c r="B118" s="376" t="s">
        <v>247</v>
      </c>
      <c r="C118" s="296">
        <v>60730000</v>
      </c>
      <c r="D118" s="296"/>
      <c r="E118" s="296"/>
      <c r="F118" s="296"/>
      <c r="G118" s="296"/>
      <c r="H118" s="296"/>
      <c r="I118" s="296"/>
      <c r="J118" s="358">
        <f t="shared" si="28"/>
        <v>0</v>
      </c>
      <c r="K118" s="420">
        <f t="shared" si="29"/>
        <v>60730000</v>
      </c>
    </row>
    <row r="119" spans="1:11" ht="12" customHeight="1">
      <c r="A119" s="416" t="s">
        <v>68</v>
      </c>
      <c r="B119" s="299" t="s">
        <v>120</v>
      </c>
      <c r="C119" s="296"/>
      <c r="D119" s="296"/>
      <c r="E119" s="296"/>
      <c r="F119" s="296"/>
      <c r="G119" s="296"/>
      <c r="H119" s="296"/>
      <c r="I119" s="296"/>
      <c r="J119" s="358">
        <f t="shared" si="28"/>
        <v>0</v>
      </c>
      <c r="K119" s="420">
        <f t="shared" si="29"/>
        <v>0</v>
      </c>
    </row>
    <row r="120" spans="1:11" ht="12" customHeight="1">
      <c r="A120" s="416" t="s">
        <v>74</v>
      </c>
      <c r="B120" s="297" t="s">
        <v>287</v>
      </c>
      <c r="C120" s="296"/>
      <c r="D120" s="296"/>
      <c r="E120" s="296"/>
      <c r="F120" s="296"/>
      <c r="G120" s="296"/>
      <c r="H120" s="296"/>
      <c r="I120" s="296"/>
      <c r="J120" s="358">
        <f t="shared" si="28"/>
        <v>0</v>
      </c>
      <c r="K120" s="420">
        <f t="shared" si="29"/>
        <v>0</v>
      </c>
    </row>
    <row r="121" spans="1:11" ht="12" customHeight="1">
      <c r="A121" s="416" t="s">
        <v>76</v>
      </c>
      <c r="B121" s="378" t="s">
        <v>252</v>
      </c>
      <c r="C121" s="296"/>
      <c r="D121" s="296"/>
      <c r="E121" s="296"/>
      <c r="F121" s="296"/>
      <c r="G121" s="296"/>
      <c r="H121" s="296"/>
      <c r="I121" s="296"/>
      <c r="J121" s="358">
        <f t="shared" si="28"/>
        <v>0</v>
      </c>
      <c r="K121" s="420">
        <f t="shared" si="29"/>
        <v>0</v>
      </c>
    </row>
    <row r="122" spans="1:11" ht="12" customHeight="1">
      <c r="A122" s="416" t="s">
        <v>106</v>
      </c>
      <c r="B122" s="366" t="s">
        <v>236</v>
      </c>
      <c r="C122" s="296"/>
      <c r="D122" s="296"/>
      <c r="E122" s="296"/>
      <c r="F122" s="296"/>
      <c r="G122" s="296"/>
      <c r="H122" s="296"/>
      <c r="I122" s="296"/>
      <c r="J122" s="358">
        <f t="shared" si="28"/>
        <v>0</v>
      </c>
      <c r="K122" s="420">
        <f t="shared" si="29"/>
        <v>0</v>
      </c>
    </row>
    <row r="123" spans="1:11" ht="12" customHeight="1">
      <c r="A123" s="416" t="s">
        <v>107</v>
      </c>
      <c r="B123" s="366" t="s">
        <v>251</v>
      </c>
      <c r="C123" s="296"/>
      <c r="D123" s="296"/>
      <c r="E123" s="296"/>
      <c r="F123" s="296"/>
      <c r="G123" s="296"/>
      <c r="H123" s="296"/>
      <c r="I123" s="296"/>
      <c r="J123" s="358">
        <f t="shared" si="28"/>
        <v>0</v>
      </c>
      <c r="K123" s="420">
        <f t="shared" si="29"/>
        <v>0</v>
      </c>
    </row>
    <row r="124" spans="1:11" ht="12" customHeight="1">
      <c r="A124" s="416" t="s">
        <v>108</v>
      </c>
      <c r="B124" s="366" t="s">
        <v>250</v>
      </c>
      <c r="C124" s="296"/>
      <c r="D124" s="296"/>
      <c r="E124" s="296"/>
      <c r="F124" s="296"/>
      <c r="G124" s="296"/>
      <c r="H124" s="296"/>
      <c r="I124" s="296"/>
      <c r="J124" s="358">
        <f t="shared" si="28"/>
        <v>0</v>
      </c>
      <c r="K124" s="420">
        <f t="shared" si="29"/>
        <v>0</v>
      </c>
    </row>
    <row r="125" spans="1:11" ht="12" customHeight="1">
      <c r="A125" s="416" t="s">
        <v>243</v>
      </c>
      <c r="B125" s="366" t="s">
        <v>239</v>
      </c>
      <c r="C125" s="296"/>
      <c r="D125" s="296"/>
      <c r="E125" s="296"/>
      <c r="F125" s="296"/>
      <c r="G125" s="296"/>
      <c r="H125" s="296"/>
      <c r="I125" s="296"/>
      <c r="J125" s="358">
        <f t="shared" si="28"/>
        <v>0</v>
      </c>
      <c r="K125" s="420">
        <f t="shared" si="29"/>
        <v>0</v>
      </c>
    </row>
    <row r="126" spans="1:11" ht="12" customHeight="1">
      <c r="A126" s="416" t="s">
        <v>244</v>
      </c>
      <c r="B126" s="366" t="s">
        <v>249</v>
      </c>
      <c r="C126" s="296"/>
      <c r="D126" s="296"/>
      <c r="E126" s="296"/>
      <c r="F126" s="296"/>
      <c r="G126" s="296"/>
      <c r="H126" s="296"/>
      <c r="I126" s="296"/>
      <c r="J126" s="358">
        <f t="shared" si="28"/>
        <v>0</v>
      </c>
      <c r="K126" s="420">
        <f t="shared" si="29"/>
        <v>0</v>
      </c>
    </row>
    <row r="127" spans="1:11" ht="12" customHeight="1" thickBot="1">
      <c r="A127" s="450" t="s">
        <v>245</v>
      </c>
      <c r="B127" s="366" t="s">
        <v>248</v>
      </c>
      <c r="C127" s="301"/>
      <c r="D127" s="301"/>
      <c r="E127" s="301"/>
      <c r="F127" s="301"/>
      <c r="G127" s="301"/>
      <c r="H127" s="301"/>
      <c r="I127" s="301"/>
      <c r="J127" s="360">
        <f t="shared" si="28"/>
        <v>0</v>
      </c>
      <c r="K127" s="421">
        <f t="shared" si="29"/>
        <v>0</v>
      </c>
    </row>
    <row r="128" spans="1:11" ht="12" customHeight="1" thickBot="1">
      <c r="A128" s="342" t="s">
        <v>5</v>
      </c>
      <c r="B128" s="380" t="s">
        <v>304</v>
      </c>
      <c r="C128" s="287">
        <f>+C93+C114</f>
        <v>245336065</v>
      </c>
      <c r="D128" s="287">
        <f aca="true" t="shared" si="30" ref="D128:K128">+D93+D114</f>
        <v>1366650</v>
      </c>
      <c r="E128" s="287">
        <f t="shared" si="30"/>
        <v>21500993</v>
      </c>
      <c r="F128" s="287">
        <f t="shared" si="30"/>
        <v>15548734</v>
      </c>
      <c r="G128" s="287">
        <f t="shared" si="30"/>
        <v>0</v>
      </c>
      <c r="H128" s="287">
        <f t="shared" si="30"/>
        <v>0</v>
      </c>
      <c r="I128" s="287">
        <f t="shared" si="30"/>
        <v>0</v>
      </c>
      <c r="J128" s="287">
        <f t="shared" si="30"/>
        <v>38416377</v>
      </c>
      <c r="K128" s="415">
        <f t="shared" si="30"/>
        <v>283752442</v>
      </c>
    </row>
    <row r="129" spans="1:11" ht="12" customHeight="1" thickBot="1">
      <c r="A129" s="342" t="s">
        <v>6</v>
      </c>
      <c r="B129" s="380" t="s">
        <v>305</v>
      </c>
      <c r="C129" s="287">
        <f>+C130+C131+C132</f>
        <v>0</v>
      </c>
      <c r="D129" s="287">
        <f aca="true" t="shared" si="31" ref="D129:K129">+D130+D131+D132</f>
        <v>0</v>
      </c>
      <c r="E129" s="287">
        <f t="shared" si="31"/>
        <v>0</v>
      </c>
      <c r="F129" s="287">
        <f t="shared" si="31"/>
        <v>0</v>
      </c>
      <c r="G129" s="287">
        <f t="shared" si="31"/>
        <v>0</v>
      </c>
      <c r="H129" s="287">
        <f t="shared" si="31"/>
        <v>0</v>
      </c>
      <c r="I129" s="287">
        <f t="shared" si="31"/>
        <v>0</v>
      </c>
      <c r="J129" s="287">
        <f t="shared" si="31"/>
        <v>0</v>
      </c>
      <c r="K129" s="415">
        <f t="shared" si="31"/>
        <v>0</v>
      </c>
    </row>
    <row r="130" spans="1:11" s="22" customFormat="1" ht="12" customHeight="1">
      <c r="A130" s="416" t="s">
        <v>151</v>
      </c>
      <c r="B130" s="382" t="s">
        <v>361</v>
      </c>
      <c r="C130" s="296"/>
      <c r="D130" s="296"/>
      <c r="E130" s="296"/>
      <c r="F130" s="296"/>
      <c r="G130" s="296"/>
      <c r="H130" s="296"/>
      <c r="I130" s="296"/>
      <c r="J130" s="358">
        <f>D130+E130+F130+G130+H130+I130</f>
        <v>0</v>
      </c>
      <c r="K130" s="420">
        <f>C130+J130</f>
        <v>0</v>
      </c>
    </row>
    <row r="131" spans="1:11" ht="12" customHeight="1">
      <c r="A131" s="416" t="s">
        <v>152</v>
      </c>
      <c r="B131" s="382" t="s">
        <v>313</v>
      </c>
      <c r="C131" s="296"/>
      <c r="D131" s="296"/>
      <c r="E131" s="296"/>
      <c r="F131" s="296"/>
      <c r="G131" s="296"/>
      <c r="H131" s="296"/>
      <c r="I131" s="296"/>
      <c r="J131" s="358">
        <f>D131+E131+F131+G131+H131+I131</f>
        <v>0</v>
      </c>
      <c r="K131" s="420">
        <f>C131+J131</f>
        <v>0</v>
      </c>
    </row>
    <row r="132" spans="1:11" ht="12" customHeight="1" thickBot="1">
      <c r="A132" s="450" t="s">
        <v>153</v>
      </c>
      <c r="B132" s="384" t="s">
        <v>360</v>
      </c>
      <c r="C132" s="296"/>
      <c r="D132" s="296"/>
      <c r="E132" s="296"/>
      <c r="F132" s="296"/>
      <c r="G132" s="296"/>
      <c r="H132" s="296"/>
      <c r="I132" s="296"/>
      <c r="J132" s="358">
        <f>D132+E132+F132+G132+H132+I132</f>
        <v>0</v>
      </c>
      <c r="K132" s="420">
        <f>C132+J132</f>
        <v>0</v>
      </c>
    </row>
    <row r="133" spans="1:11" ht="12" customHeight="1" thickBot="1">
      <c r="A133" s="342" t="s">
        <v>7</v>
      </c>
      <c r="B133" s="380" t="s">
        <v>306</v>
      </c>
      <c r="C133" s="287">
        <f>+C134+C135+C136+C137+C138+C139</f>
        <v>0</v>
      </c>
      <c r="D133" s="287">
        <f aca="true" t="shared" si="32" ref="D133:K133">+D134+D135+D136+D137+D138+D139</f>
        <v>0</v>
      </c>
      <c r="E133" s="287">
        <f t="shared" si="32"/>
        <v>0</v>
      </c>
      <c r="F133" s="287">
        <f t="shared" si="32"/>
        <v>0</v>
      </c>
      <c r="G133" s="287">
        <f t="shared" si="32"/>
        <v>0</v>
      </c>
      <c r="H133" s="287">
        <f t="shared" si="32"/>
        <v>0</v>
      </c>
      <c r="I133" s="287">
        <f t="shared" si="32"/>
        <v>0</v>
      </c>
      <c r="J133" s="287">
        <f t="shared" si="32"/>
        <v>0</v>
      </c>
      <c r="K133" s="415">
        <f t="shared" si="32"/>
        <v>0</v>
      </c>
    </row>
    <row r="134" spans="1:11" ht="12" customHeight="1">
      <c r="A134" s="416" t="s">
        <v>51</v>
      </c>
      <c r="B134" s="382" t="s">
        <v>315</v>
      </c>
      <c r="C134" s="296"/>
      <c r="D134" s="296"/>
      <c r="E134" s="296"/>
      <c r="F134" s="296"/>
      <c r="G134" s="296"/>
      <c r="H134" s="296"/>
      <c r="I134" s="296"/>
      <c r="J134" s="358">
        <f aca="true" t="shared" si="33" ref="J134:J139">D134+E134+F134+G134+H134+I134</f>
        <v>0</v>
      </c>
      <c r="K134" s="420">
        <f aca="true" t="shared" si="34" ref="K134:K139">C134+J134</f>
        <v>0</v>
      </c>
    </row>
    <row r="135" spans="1:11" ht="12" customHeight="1">
      <c r="A135" s="416" t="s">
        <v>52</v>
      </c>
      <c r="B135" s="382" t="s">
        <v>307</v>
      </c>
      <c r="C135" s="296"/>
      <c r="D135" s="296"/>
      <c r="E135" s="296"/>
      <c r="F135" s="296"/>
      <c r="G135" s="296"/>
      <c r="H135" s="296"/>
      <c r="I135" s="296"/>
      <c r="J135" s="358">
        <f t="shared" si="33"/>
        <v>0</v>
      </c>
      <c r="K135" s="420">
        <f t="shared" si="34"/>
        <v>0</v>
      </c>
    </row>
    <row r="136" spans="1:11" ht="12" customHeight="1">
      <c r="A136" s="416" t="s">
        <v>53</v>
      </c>
      <c r="B136" s="382" t="s">
        <v>308</v>
      </c>
      <c r="C136" s="296"/>
      <c r="D136" s="296"/>
      <c r="E136" s="296"/>
      <c r="F136" s="296"/>
      <c r="G136" s="296"/>
      <c r="H136" s="296"/>
      <c r="I136" s="296"/>
      <c r="J136" s="358">
        <f t="shared" si="33"/>
        <v>0</v>
      </c>
      <c r="K136" s="420">
        <f t="shared" si="34"/>
        <v>0</v>
      </c>
    </row>
    <row r="137" spans="1:11" ht="12" customHeight="1">
      <c r="A137" s="416" t="s">
        <v>93</v>
      </c>
      <c r="B137" s="382" t="s">
        <v>359</v>
      </c>
      <c r="C137" s="296"/>
      <c r="D137" s="296"/>
      <c r="E137" s="296"/>
      <c r="F137" s="296"/>
      <c r="G137" s="296"/>
      <c r="H137" s="296"/>
      <c r="I137" s="296"/>
      <c r="J137" s="358">
        <f t="shared" si="33"/>
        <v>0</v>
      </c>
      <c r="K137" s="420">
        <f t="shared" si="34"/>
        <v>0</v>
      </c>
    </row>
    <row r="138" spans="1:11" ht="12" customHeight="1">
      <c r="A138" s="416" t="s">
        <v>94</v>
      </c>
      <c r="B138" s="382" t="s">
        <v>310</v>
      </c>
      <c r="C138" s="296"/>
      <c r="D138" s="296"/>
      <c r="E138" s="296"/>
      <c r="F138" s="296"/>
      <c r="G138" s="296"/>
      <c r="H138" s="296"/>
      <c r="I138" s="296"/>
      <c r="J138" s="358">
        <f t="shared" si="33"/>
        <v>0</v>
      </c>
      <c r="K138" s="420">
        <f t="shared" si="34"/>
        <v>0</v>
      </c>
    </row>
    <row r="139" spans="1:11" s="22" customFormat="1" ht="12" customHeight="1" thickBot="1">
      <c r="A139" s="450" t="s">
        <v>95</v>
      </c>
      <c r="B139" s="384" t="s">
        <v>311</v>
      </c>
      <c r="C139" s="296"/>
      <c r="D139" s="296"/>
      <c r="E139" s="296"/>
      <c r="F139" s="296"/>
      <c r="G139" s="296"/>
      <c r="H139" s="296"/>
      <c r="I139" s="296"/>
      <c r="J139" s="358">
        <f t="shared" si="33"/>
        <v>0</v>
      </c>
      <c r="K139" s="420">
        <f t="shared" si="34"/>
        <v>0</v>
      </c>
    </row>
    <row r="140" spans="1:17" ht="12" customHeight="1" thickBot="1">
      <c r="A140" s="342" t="s">
        <v>8</v>
      </c>
      <c r="B140" s="380" t="s">
        <v>365</v>
      </c>
      <c r="C140" s="305">
        <f>+C141+C142+C144+C145+C143</f>
        <v>156244426</v>
      </c>
      <c r="D140" s="305">
        <f aca="true" t="shared" si="35" ref="D140:K140">+D141+D142+D144+D145+D143</f>
        <v>6997167</v>
      </c>
      <c r="E140" s="305">
        <f t="shared" si="35"/>
        <v>-3115136</v>
      </c>
      <c r="F140" s="305">
        <f t="shared" si="35"/>
        <v>0</v>
      </c>
      <c r="G140" s="305">
        <f t="shared" si="35"/>
        <v>0</v>
      </c>
      <c r="H140" s="305">
        <f t="shared" si="35"/>
        <v>0</v>
      </c>
      <c r="I140" s="305">
        <f t="shared" si="35"/>
        <v>0</v>
      </c>
      <c r="J140" s="305">
        <f t="shared" si="35"/>
        <v>3882031</v>
      </c>
      <c r="K140" s="422">
        <f t="shared" si="35"/>
        <v>160126457</v>
      </c>
      <c r="Q140" s="38"/>
    </row>
    <row r="141" spans="1:11" ht="12.75">
      <c r="A141" s="416" t="s">
        <v>54</v>
      </c>
      <c r="B141" s="382" t="s">
        <v>253</v>
      </c>
      <c r="C141" s="296"/>
      <c r="D141" s="296"/>
      <c r="E141" s="296"/>
      <c r="F141" s="296"/>
      <c r="G141" s="296"/>
      <c r="H141" s="296"/>
      <c r="I141" s="296"/>
      <c r="J141" s="358">
        <f>D141+E141+F141+G141+H141+I141</f>
        <v>0</v>
      </c>
      <c r="K141" s="420">
        <f>C141+J141</f>
        <v>0</v>
      </c>
    </row>
    <row r="142" spans="1:11" ht="12" customHeight="1">
      <c r="A142" s="416" t="s">
        <v>55</v>
      </c>
      <c r="B142" s="382" t="s">
        <v>254</v>
      </c>
      <c r="C142" s="296">
        <v>6265683</v>
      </c>
      <c r="D142" s="296"/>
      <c r="E142" s="296"/>
      <c r="F142" s="296"/>
      <c r="G142" s="296"/>
      <c r="H142" s="296"/>
      <c r="I142" s="296"/>
      <c r="J142" s="358">
        <f>D142+E142+F142+G142+H142+I142</f>
        <v>0</v>
      </c>
      <c r="K142" s="420">
        <f>C142+J142</f>
        <v>6265683</v>
      </c>
    </row>
    <row r="143" spans="1:11" ht="12" customHeight="1">
      <c r="A143" s="416" t="s">
        <v>171</v>
      </c>
      <c r="B143" s="382" t="s">
        <v>364</v>
      </c>
      <c r="C143" s="296">
        <v>149978743</v>
      </c>
      <c r="D143" s="296">
        <v>6997167</v>
      </c>
      <c r="E143" s="296">
        <v>-3115136</v>
      </c>
      <c r="F143" s="296"/>
      <c r="G143" s="296"/>
      <c r="H143" s="296"/>
      <c r="I143" s="296"/>
      <c r="J143" s="358">
        <f>D143+E143+F143+G143+H143+I143</f>
        <v>3882031</v>
      </c>
      <c r="K143" s="420">
        <f>C143+J143</f>
        <v>153860774</v>
      </c>
    </row>
    <row r="144" spans="1:11" s="22" customFormat="1" ht="12" customHeight="1">
      <c r="A144" s="416" t="s">
        <v>172</v>
      </c>
      <c r="B144" s="382" t="s">
        <v>320</v>
      </c>
      <c r="C144" s="296"/>
      <c r="D144" s="296"/>
      <c r="E144" s="296"/>
      <c r="F144" s="296"/>
      <c r="G144" s="296"/>
      <c r="H144" s="296"/>
      <c r="I144" s="296"/>
      <c r="J144" s="358">
        <f>D144+E144+F144+G144+H144+I144</f>
        <v>0</v>
      </c>
      <c r="K144" s="420">
        <f>C144+J144</f>
        <v>0</v>
      </c>
    </row>
    <row r="145" spans="1:11" s="22" customFormat="1" ht="12" customHeight="1" thickBot="1">
      <c r="A145" s="450" t="s">
        <v>173</v>
      </c>
      <c r="B145" s="384" t="s">
        <v>272</v>
      </c>
      <c r="C145" s="296"/>
      <c r="D145" s="296"/>
      <c r="E145" s="296"/>
      <c r="F145" s="296"/>
      <c r="G145" s="296"/>
      <c r="H145" s="296"/>
      <c r="I145" s="296"/>
      <c r="J145" s="358">
        <f>D145+E145+F145+G145+H145+I145</f>
        <v>0</v>
      </c>
      <c r="K145" s="420">
        <f>C145+J145</f>
        <v>0</v>
      </c>
    </row>
    <row r="146" spans="1:11" s="22" customFormat="1" ht="12" customHeight="1" thickBot="1">
      <c r="A146" s="342" t="s">
        <v>9</v>
      </c>
      <c r="B146" s="380" t="s">
        <v>321</v>
      </c>
      <c r="C146" s="385">
        <f>+C147+C148+C149+C150+C151</f>
        <v>0</v>
      </c>
      <c r="D146" s="385">
        <f aca="true" t="shared" si="36" ref="D146:K146">+D147+D148+D149+D150+D151</f>
        <v>0</v>
      </c>
      <c r="E146" s="385">
        <f t="shared" si="36"/>
        <v>0</v>
      </c>
      <c r="F146" s="385">
        <f t="shared" si="36"/>
        <v>0</v>
      </c>
      <c r="G146" s="385">
        <f t="shared" si="36"/>
        <v>0</v>
      </c>
      <c r="H146" s="385">
        <f t="shared" si="36"/>
        <v>0</v>
      </c>
      <c r="I146" s="385">
        <f t="shared" si="36"/>
        <v>0</v>
      </c>
      <c r="J146" s="385">
        <f t="shared" si="36"/>
        <v>0</v>
      </c>
      <c r="K146" s="453">
        <f t="shared" si="36"/>
        <v>0</v>
      </c>
    </row>
    <row r="147" spans="1:11" s="22" customFormat="1" ht="12" customHeight="1">
      <c r="A147" s="416" t="s">
        <v>56</v>
      </c>
      <c r="B147" s="382" t="s">
        <v>316</v>
      </c>
      <c r="C147" s="296"/>
      <c r="D147" s="296"/>
      <c r="E147" s="296"/>
      <c r="F147" s="296"/>
      <c r="G147" s="296"/>
      <c r="H147" s="296"/>
      <c r="I147" s="296"/>
      <c r="J147" s="358">
        <f aca="true" t="shared" si="37" ref="J147:J153">D147+E147+F147+G147+H147+I147</f>
        <v>0</v>
      </c>
      <c r="K147" s="420">
        <f aca="true" t="shared" si="38" ref="K147:K153">C147+J147</f>
        <v>0</v>
      </c>
    </row>
    <row r="148" spans="1:11" s="22" customFormat="1" ht="12" customHeight="1">
      <c r="A148" s="416" t="s">
        <v>57</v>
      </c>
      <c r="B148" s="382" t="s">
        <v>323</v>
      </c>
      <c r="C148" s="296"/>
      <c r="D148" s="296"/>
      <c r="E148" s="296"/>
      <c r="F148" s="296"/>
      <c r="G148" s="296"/>
      <c r="H148" s="296"/>
      <c r="I148" s="296"/>
      <c r="J148" s="358">
        <f t="shared" si="37"/>
        <v>0</v>
      </c>
      <c r="K148" s="420">
        <f t="shared" si="38"/>
        <v>0</v>
      </c>
    </row>
    <row r="149" spans="1:11" s="22" customFormat="1" ht="12" customHeight="1">
      <c r="A149" s="416" t="s">
        <v>183</v>
      </c>
      <c r="B149" s="382" t="s">
        <v>318</v>
      </c>
      <c r="C149" s="296"/>
      <c r="D149" s="296"/>
      <c r="E149" s="296"/>
      <c r="F149" s="296"/>
      <c r="G149" s="296"/>
      <c r="H149" s="296"/>
      <c r="I149" s="296"/>
      <c r="J149" s="358">
        <f t="shared" si="37"/>
        <v>0</v>
      </c>
      <c r="K149" s="420">
        <f t="shared" si="38"/>
        <v>0</v>
      </c>
    </row>
    <row r="150" spans="1:11" s="22" customFormat="1" ht="12" customHeight="1">
      <c r="A150" s="416" t="s">
        <v>184</v>
      </c>
      <c r="B150" s="382" t="s">
        <v>362</v>
      </c>
      <c r="C150" s="296"/>
      <c r="D150" s="296"/>
      <c r="E150" s="296"/>
      <c r="F150" s="296"/>
      <c r="G150" s="296"/>
      <c r="H150" s="296"/>
      <c r="I150" s="296"/>
      <c r="J150" s="358">
        <f t="shared" si="37"/>
        <v>0</v>
      </c>
      <c r="K150" s="420">
        <f t="shared" si="38"/>
        <v>0</v>
      </c>
    </row>
    <row r="151" spans="1:11" ht="12.75" customHeight="1" thickBot="1">
      <c r="A151" s="450" t="s">
        <v>322</v>
      </c>
      <c r="B151" s="384" t="s">
        <v>325</v>
      </c>
      <c r="C151" s="301"/>
      <c r="D151" s="301"/>
      <c r="E151" s="301"/>
      <c r="F151" s="301"/>
      <c r="G151" s="301"/>
      <c r="H151" s="301"/>
      <c r="I151" s="301"/>
      <c r="J151" s="360">
        <f t="shared" si="37"/>
        <v>0</v>
      </c>
      <c r="K151" s="421">
        <f t="shared" si="38"/>
        <v>0</v>
      </c>
    </row>
    <row r="152" spans="1:11" ht="12.75" customHeight="1" thickBot="1">
      <c r="A152" s="454" t="s">
        <v>10</v>
      </c>
      <c r="B152" s="380" t="s">
        <v>326</v>
      </c>
      <c r="C152" s="388"/>
      <c r="D152" s="388"/>
      <c r="E152" s="388"/>
      <c r="F152" s="388"/>
      <c r="G152" s="388"/>
      <c r="H152" s="388"/>
      <c r="I152" s="388"/>
      <c r="J152" s="385">
        <f t="shared" si="37"/>
        <v>0</v>
      </c>
      <c r="K152" s="453">
        <f t="shared" si="38"/>
        <v>0</v>
      </c>
    </row>
    <row r="153" spans="1:11" ht="12.75" customHeight="1" thickBot="1">
      <c r="A153" s="454" t="s">
        <v>11</v>
      </c>
      <c r="B153" s="380" t="s">
        <v>327</v>
      </c>
      <c r="C153" s="388"/>
      <c r="D153" s="388"/>
      <c r="E153" s="388"/>
      <c r="F153" s="388"/>
      <c r="G153" s="388"/>
      <c r="H153" s="388"/>
      <c r="I153" s="388"/>
      <c r="J153" s="385">
        <f t="shared" si="37"/>
        <v>0</v>
      </c>
      <c r="K153" s="453">
        <f t="shared" si="38"/>
        <v>0</v>
      </c>
    </row>
    <row r="154" spans="1:11" ht="12" customHeight="1" thickBot="1">
      <c r="A154" s="342" t="s">
        <v>12</v>
      </c>
      <c r="B154" s="380" t="s">
        <v>329</v>
      </c>
      <c r="C154" s="394">
        <f>+C129+C133+C140+C146+C152+C153</f>
        <v>156244426</v>
      </c>
      <c r="D154" s="394">
        <f aca="true" t="shared" si="39" ref="D154:K154">+D129+D133+D140+D146+D152+D153</f>
        <v>6997167</v>
      </c>
      <c r="E154" s="394">
        <f t="shared" si="39"/>
        <v>-3115136</v>
      </c>
      <c r="F154" s="394">
        <f t="shared" si="39"/>
        <v>0</v>
      </c>
      <c r="G154" s="394">
        <f t="shared" si="39"/>
        <v>0</v>
      </c>
      <c r="H154" s="394">
        <f t="shared" si="39"/>
        <v>0</v>
      </c>
      <c r="I154" s="394">
        <f t="shared" si="39"/>
        <v>0</v>
      </c>
      <c r="J154" s="394">
        <f t="shared" si="39"/>
        <v>3882031</v>
      </c>
      <c r="K154" s="455">
        <f t="shared" si="39"/>
        <v>160126457</v>
      </c>
    </row>
    <row r="155" spans="1:11" ht="15" customHeight="1" thickBot="1">
      <c r="A155" s="456" t="s">
        <v>13</v>
      </c>
      <c r="B155" s="332" t="s">
        <v>328</v>
      </c>
      <c r="C155" s="394">
        <f>+C128+C154</f>
        <v>401580491</v>
      </c>
      <c r="D155" s="394">
        <f aca="true" t="shared" si="40" ref="D155:K155">+D128+D154</f>
        <v>8363817</v>
      </c>
      <c r="E155" s="394">
        <f t="shared" si="40"/>
        <v>18385857</v>
      </c>
      <c r="F155" s="394">
        <f t="shared" si="40"/>
        <v>15548734</v>
      </c>
      <c r="G155" s="394">
        <f t="shared" si="40"/>
        <v>0</v>
      </c>
      <c r="H155" s="394">
        <f t="shared" si="40"/>
        <v>0</v>
      </c>
      <c r="I155" s="394">
        <f t="shared" si="40"/>
        <v>0</v>
      </c>
      <c r="J155" s="394">
        <f t="shared" si="40"/>
        <v>42298408</v>
      </c>
      <c r="K155" s="455">
        <f t="shared" si="40"/>
        <v>443878899</v>
      </c>
    </row>
    <row r="156" spans="3:11" ht="13.5" thickBot="1">
      <c r="C156" s="245">
        <f>C90-C155</f>
        <v>0</v>
      </c>
      <c r="D156" s="246"/>
      <c r="E156" s="246"/>
      <c r="F156" s="246"/>
      <c r="G156" s="246"/>
      <c r="H156" s="246"/>
      <c r="I156" s="247"/>
      <c r="J156" s="247"/>
      <c r="K156" s="248">
        <f>K90-K155</f>
        <v>0</v>
      </c>
    </row>
    <row r="157" spans="1:11" ht="15" customHeight="1" thickBot="1">
      <c r="A157" s="36" t="s">
        <v>363</v>
      </c>
      <c r="B157" s="37"/>
      <c r="C157" s="123">
        <v>16</v>
      </c>
      <c r="D157" s="132">
        <v>-1</v>
      </c>
      <c r="E157" s="132"/>
      <c r="F157" s="132"/>
      <c r="G157" s="132"/>
      <c r="H157" s="132"/>
      <c r="I157" s="123"/>
      <c r="J157" s="457">
        <f>D157+E157+F157+G157+H157+I157</f>
        <v>-1</v>
      </c>
      <c r="K157" s="453">
        <f>C157+J157</f>
        <v>15</v>
      </c>
    </row>
    <row r="158" spans="1:11" ht="14.25" customHeight="1" thickBot="1">
      <c r="A158" s="36" t="s">
        <v>116</v>
      </c>
      <c r="B158" s="37"/>
      <c r="C158" s="123">
        <v>19</v>
      </c>
      <c r="D158" s="132"/>
      <c r="E158" s="132"/>
      <c r="F158" s="132"/>
      <c r="G158" s="132"/>
      <c r="H158" s="132"/>
      <c r="I158" s="123"/>
      <c r="J158" s="457">
        <f>D158+E158+F158+G158+H158+I158</f>
        <v>0</v>
      </c>
      <c r="K158" s="453">
        <f>C158+J158</f>
        <v>19</v>
      </c>
    </row>
  </sheetData>
  <sheetProtection formatCells="0"/>
  <mergeCells count="5">
    <mergeCell ref="A7:K7"/>
    <mergeCell ref="A92:K92"/>
    <mergeCell ref="B2:J2"/>
    <mergeCell ref="B3:J3"/>
    <mergeCell ref="B1:K1"/>
  </mergeCells>
  <printOptions horizontalCentered="1"/>
  <pageMargins left="0.3937007874015748" right="0.3937007874015748" top="0.5905511811023623" bottom="0.5905511811023623" header="0.3937007874015748" footer="0.3937007874015748"/>
  <pageSetup horizontalDpi="600" verticalDpi="600" orientation="landscape" paperSize="9" scale="71" r:id="rId1"/>
  <rowBreaks count="3" manualBreakCount="3">
    <brk id="54" max="255" man="1"/>
    <brk id="91" max="255" man="1"/>
    <brk id="128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Q158"/>
  <sheetViews>
    <sheetView zoomScale="120" zoomScaleNormal="120" zoomScaleSheetLayoutView="100" workbookViewId="0" topLeftCell="A1">
      <selection activeCell="L3" sqref="L3"/>
    </sheetView>
  </sheetViews>
  <sheetFormatPr defaultColWidth="9.00390625" defaultRowHeight="12.75"/>
  <cols>
    <col min="1" max="1" width="12.50390625" style="74" customWidth="1"/>
    <col min="2" max="2" width="62.00390625" style="75" customWidth="1"/>
    <col min="3" max="3" width="15.875" style="76" customWidth="1"/>
    <col min="4" max="7" width="14.875" style="76" customWidth="1"/>
    <col min="8" max="9" width="14.875" style="1" customWidth="1"/>
    <col min="10" max="11" width="15.875" style="1" customWidth="1"/>
    <col min="12" max="16384" width="9.375" style="1" customWidth="1"/>
  </cols>
  <sheetData>
    <row r="1" spans="1:11" s="164" customFormat="1" ht="16.5" customHeight="1" thickBot="1">
      <c r="A1" s="230"/>
      <c r="B1" s="568" t="s">
        <v>583</v>
      </c>
      <c r="C1" s="569"/>
      <c r="D1" s="569"/>
      <c r="E1" s="569"/>
      <c r="F1" s="569"/>
      <c r="G1" s="569"/>
      <c r="H1" s="569"/>
      <c r="I1" s="569"/>
      <c r="J1" s="569"/>
      <c r="K1" s="569"/>
    </row>
    <row r="2" spans="1:11" s="166" customFormat="1" ht="21" customHeight="1" thickBot="1">
      <c r="A2" s="231" t="s">
        <v>39</v>
      </c>
      <c r="B2" s="560" t="str">
        <f>CONCATENATE(RM_ALAPADATOK!A3)</f>
        <v>Berzence Nagyközség Önkormányzata</v>
      </c>
      <c r="C2" s="561"/>
      <c r="D2" s="561"/>
      <c r="E2" s="561"/>
      <c r="F2" s="561"/>
      <c r="G2" s="561"/>
      <c r="H2" s="561"/>
      <c r="I2" s="562"/>
      <c r="J2" s="563"/>
      <c r="K2" s="165" t="s">
        <v>34</v>
      </c>
    </row>
    <row r="3" spans="1:11" s="166" customFormat="1" ht="36.75" thickBot="1">
      <c r="A3" s="231" t="s">
        <v>114</v>
      </c>
      <c r="B3" s="564" t="s">
        <v>449</v>
      </c>
      <c r="C3" s="565"/>
      <c r="D3" s="565"/>
      <c r="E3" s="565"/>
      <c r="F3" s="565"/>
      <c r="G3" s="565"/>
      <c r="H3" s="565"/>
      <c r="I3" s="566"/>
      <c r="J3" s="567"/>
      <c r="K3" s="167" t="s">
        <v>37</v>
      </c>
    </row>
    <row r="4" spans="1:11" s="168" customFormat="1" ht="15.75" customHeight="1" thickBot="1">
      <c r="A4" s="232"/>
      <c r="B4" s="232"/>
      <c r="C4" s="233"/>
      <c r="D4" s="233"/>
      <c r="E4" s="233"/>
      <c r="F4" s="233"/>
      <c r="G4" s="233"/>
      <c r="H4" s="234"/>
      <c r="I4" s="234"/>
      <c r="J4" s="234"/>
      <c r="K4" s="235" t="str">
        <f>CONCATENATE('RM_2.2.sz.mell.'!I2)</f>
        <v>Forintban!</v>
      </c>
    </row>
    <row r="5" spans="1:11" ht="40.5" customHeight="1" thickBot="1">
      <c r="A5" s="236" t="s">
        <v>115</v>
      </c>
      <c r="B5" s="223" t="s">
        <v>424</v>
      </c>
      <c r="C5" s="259" t="str">
        <f>CONCATENATE('RM_1.1.sz.mell.'!C9:K9)</f>
        <v>Eredeti
előirányzat</v>
      </c>
      <c r="D5" s="260" t="str">
        <f>CONCATENATE('RM_1.1.sz.mell.'!D9)</f>
        <v>1. sz. módosítás </v>
      </c>
      <c r="E5" s="260" t="str">
        <f>CONCATENATE('RM_1.1.sz.mell.'!E9)</f>
        <v>.2. sz. módosítás </v>
      </c>
      <c r="F5" s="260" t="str">
        <f>CONCATENATE('RM_1.1.sz.mell.'!F9)</f>
        <v>3. sz. módosítás </v>
      </c>
      <c r="G5" s="260" t="str">
        <f>CONCATENATE('RM_1.1.sz.mell.'!G9)</f>
        <v>4. sz. módosítás </v>
      </c>
      <c r="H5" s="260" t="str">
        <f>CONCATENATE('RM_1.1.sz.mell.'!H9)</f>
        <v>.5. sz. módosítás </v>
      </c>
      <c r="I5" s="260" t="str">
        <f>CONCATENATE('RM_1.1.sz.mell.'!I9)</f>
        <v>6. sz. módosítás </v>
      </c>
      <c r="J5" s="260" t="s">
        <v>431</v>
      </c>
      <c r="K5" s="261" t="str">
        <f>CONCATENATE('RM_9.1.sz.mell'!K5)</f>
        <v>1.számú módosítás utáni előirányzat</v>
      </c>
    </row>
    <row r="6" spans="1:11" s="19" customFormat="1" ht="12.75" customHeight="1" thickBot="1">
      <c r="A6" s="224" t="s">
        <v>343</v>
      </c>
      <c r="B6" s="225" t="s">
        <v>344</v>
      </c>
      <c r="C6" s="237" t="s">
        <v>345</v>
      </c>
      <c r="D6" s="237" t="s">
        <v>347</v>
      </c>
      <c r="E6" s="238" t="s">
        <v>346</v>
      </c>
      <c r="F6" s="238" t="s">
        <v>348</v>
      </c>
      <c r="G6" s="238" t="s">
        <v>349</v>
      </c>
      <c r="H6" s="238" t="s">
        <v>350</v>
      </c>
      <c r="I6" s="238" t="s">
        <v>441</v>
      </c>
      <c r="J6" s="238" t="s">
        <v>442</v>
      </c>
      <c r="K6" s="227" t="s">
        <v>443</v>
      </c>
    </row>
    <row r="7" spans="1:11" s="19" customFormat="1" ht="15.75" customHeight="1" thickBot="1">
      <c r="A7" s="554" t="s">
        <v>35</v>
      </c>
      <c r="B7" s="555"/>
      <c r="C7" s="555"/>
      <c r="D7" s="555"/>
      <c r="E7" s="555"/>
      <c r="F7" s="555"/>
      <c r="G7" s="555"/>
      <c r="H7" s="555"/>
      <c r="I7" s="555"/>
      <c r="J7" s="555"/>
      <c r="K7" s="556"/>
    </row>
    <row r="8" spans="1:11" s="19" customFormat="1" ht="12" customHeight="1" thickBot="1">
      <c r="A8" s="342" t="s">
        <v>3</v>
      </c>
      <c r="B8" s="286" t="s">
        <v>136</v>
      </c>
      <c r="C8" s="287">
        <f>+C9+C10+C11+C12+C13+C14</f>
        <v>179343567</v>
      </c>
      <c r="D8" s="381">
        <f aca="true" t="shared" si="0" ref="D8:I8">+D9+D10+D11+D12+D13+D14</f>
        <v>5775757</v>
      </c>
      <c r="E8" s="381">
        <f t="shared" si="0"/>
        <v>-4209726</v>
      </c>
      <c r="F8" s="381">
        <f t="shared" si="0"/>
        <v>2776875</v>
      </c>
      <c r="G8" s="381">
        <f t="shared" si="0"/>
        <v>0</v>
      </c>
      <c r="H8" s="381">
        <f t="shared" si="0"/>
        <v>0</v>
      </c>
      <c r="I8" s="287">
        <f t="shared" si="0"/>
        <v>0</v>
      </c>
      <c r="J8" s="287">
        <f>+J9+J10+J11+J12+J13+J14</f>
        <v>4342906</v>
      </c>
      <c r="K8" s="415">
        <f>+K9+K10+K11+K12+K13+K14</f>
        <v>183686473</v>
      </c>
    </row>
    <row r="9" spans="1:11" s="20" customFormat="1" ht="12" customHeight="1">
      <c r="A9" s="416" t="s">
        <v>58</v>
      </c>
      <c r="B9" s="290" t="s">
        <v>137</v>
      </c>
      <c r="C9" s="291">
        <v>59924281</v>
      </c>
      <c r="D9" s="375">
        <v>1209000</v>
      </c>
      <c r="E9" s="375"/>
      <c r="F9" s="375">
        <v>666220</v>
      </c>
      <c r="G9" s="375"/>
      <c r="H9" s="375"/>
      <c r="I9" s="291"/>
      <c r="J9" s="292">
        <f>D9+E9+F9+G9+H9+I9</f>
        <v>1875220</v>
      </c>
      <c r="K9" s="417">
        <f aca="true" t="shared" si="1" ref="K9:K14">C9+J9</f>
        <v>61799501</v>
      </c>
    </row>
    <row r="10" spans="1:11" s="21" customFormat="1" ht="12" customHeight="1">
      <c r="A10" s="418" t="s">
        <v>59</v>
      </c>
      <c r="B10" s="295" t="s">
        <v>138</v>
      </c>
      <c r="C10" s="291">
        <v>29688200</v>
      </c>
      <c r="D10" s="377">
        <v>390000</v>
      </c>
      <c r="E10" s="377"/>
      <c r="F10" s="377">
        <v>923383</v>
      </c>
      <c r="G10" s="377"/>
      <c r="H10" s="377"/>
      <c r="I10" s="296"/>
      <c r="J10" s="292">
        <f aca="true" t="shared" si="2" ref="J10:J64">D10+E10+F10+G10+H10+I10</f>
        <v>1313383</v>
      </c>
      <c r="K10" s="417">
        <f t="shared" si="1"/>
        <v>31001583</v>
      </c>
    </row>
    <row r="11" spans="1:11" s="21" customFormat="1" ht="12" customHeight="1">
      <c r="A11" s="418" t="s">
        <v>60</v>
      </c>
      <c r="B11" s="295" t="s">
        <v>139</v>
      </c>
      <c r="C11" s="291">
        <v>74496457</v>
      </c>
      <c r="D11" s="377">
        <v>1339400</v>
      </c>
      <c r="E11" s="377"/>
      <c r="F11" s="377">
        <v>849266</v>
      </c>
      <c r="G11" s="377"/>
      <c r="H11" s="377"/>
      <c r="I11" s="296"/>
      <c r="J11" s="292">
        <f t="shared" si="2"/>
        <v>2188666</v>
      </c>
      <c r="K11" s="417">
        <f t="shared" si="1"/>
        <v>76685123</v>
      </c>
    </row>
    <row r="12" spans="1:11" s="21" customFormat="1" ht="12" customHeight="1">
      <c r="A12" s="418" t="s">
        <v>61</v>
      </c>
      <c r="B12" s="295" t="s">
        <v>140</v>
      </c>
      <c r="C12" s="291">
        <v>3000800</v>
      </c>
      <c r="D12" s="377">
        <v>120000</v>
      </c>
      <c r="E12" s="377"/>
      <c r="F12" s="377">
        <v>338006</v>
      </c>
      <c r="G12" s="377"/>
      <c r="H12" s="377"/>
      <c r="I12" s="296"/>
      <c r="J12" s="292">
        <f t="shared" si="2"/>
        <v>458006</v>
      </c>
      <c r="K12" s="417">
        <f t="shared" si="1"/>
        <v>3458806</v>
      </c>
    </row>
    <row r="13" spans="1:11" s="21" customFormat="1" ht="12" customHeight="1">
      <c r="A13" s="418" t="s">
        <v>78</v>
      </c>
      <c r="B13" s="295" t="s">
        <v>351</v>
      </c>
      <c r="C13" s="291">
        <v>12233829</v>
      </c>
      <c r="D13" s="377">
        <v>2717357</v>
      </c>
      <c r="E13" s="377">
        <v>-4209726</v>
      </c>
      <c r="F13" s="377"/>
      <c r="G13" s="377"/>
      <c r="H13" s="377"/>
      <c r="I13" s="296"/>
      <c r="J13" s="292">
        <f t="shared" si="2"/>
        <v>-1492369</v>
      </c>
      <c r="K13" s="417">
        <f t="shared" si="1"/>
        <v>10741460</v>
      </c>
    </row>
    <row r="14" spans="1:11" s="20" customFormat="1" ht="12" customHeight="1" thickBot="1">
      <c r="A14" s="419" t="s">
        <v>62</v>
      </c>
      <c r="B14" s="303" t="s">
        <v>290</v>
      </c>
      <c r="C14" s="291"/>
      <c r="D14" s="377"/>
      <c r="E14" s="377"/>
      <c r="F14" s="377"/>
      <c r="G14" s="377"/>
      <c r="H14" s="377"/>
      <c r="I14" s="296"/>
      <c r="J14" s="292">
        <f t="shared" si="2"/>
        <v>0</v>
      </c>
      <c r="K14" s="417">
        <f t="shared" si="1"/>
        <v>0</v>
      </c>
    </row>
    <row r="15" spans="1:11" s="20" customFormat="1" ht="12" customHeight="1" thickBot="1">
      <c r="A15" s="342" t="s">
        <v>4</v>
      </c>
      <c r="B15" s="300" t="s">
        <v>141</v>
      </c>
      <c r="C15" s="287">
        <f>+C16+C17+C18+C19+C20</f>
        <v>26893096</v>
      </c>
      <c r="D15" s="381">
        <f aca="true" t="shared" si="3" ref="D15:K15">+D16+D17+D18+D19+D20</f>
        <v>1917700</v>
      </c>
      <c r="E15" s="381">
        <f t="shared" si="3"/>
        <v>7331519</v>
      </c>
      <c r="F15" s="381">
        <f t="shared" si="3"/>
        <v>3614905</v>
      </c>
      <c r="G15" s="381">
        <f t="shared" si="3"/>
        <v>0</v>
      </c>
      <c r="H15" s="381">
        <f t="shared" si="3"/>
        <v>0</v>
      </c>
      <c r="I15" s="287">
        <f t="shared" si="3"/>
        <v>0</v>
      </c>
      <c r="J15" s="287">
        <f t="shared" si="3"/>
        <v>12864124</v>
      </c>
      <c r="K15" s="415">
        <f t="shared" si="3"/>
        <v>39757220</v>
      </c>
    </row>
    <row r="16" spans="1:11" s="20" customFormat="1" ht="12" customHeight="1">
      <c r="A16" s="416" t="s">
        <v>64</v>
      </c>
      <c r="B16" s="290" t="s">
        <v>142</v>
      </c>
      <c r="C16" s="291"/>
      <c r="D16" s="375"/>
      <c r="E16" s="375"/>
      <c r="F16" s="375"/>
      <c r="G16" s="375"/>
      <c r="H16" s="375"/>
      <c r="I16" s="291"/>
      <c r="J16" s="292">
        <f t="shared" si="2"/>
        <v>0</v>
      </c>
      <c r="K16" s="417">
        <f aca="true" t="shared" si="4" ref="K16:K21">C16+J16</f>
        <v>0</v>
      </c>
    </row>
    <row r="17" spans="1:11" s="20" customFormat="1" ht="12" customHeight="1">
      <c r="A17" s="418" t="s">
        <v>65</v>
      </c>
      <c r="B17" s="295" t="s">
        <v>143</v>
      </c>
      <c r="C17" s="291"/>
      <c r="D17" s="377"/>
      <c r="E17" s="377"/>
      <c r="F17" s="377"/>
      <c r="G17" s="377"/>
      <c r="H17" s="377"/>
      <c r="I17" s="296"/>
      <c r="J17" s="358">
        <f t="shared" si="2"/>
        <v>0</v>
      </c>
      <c r="K17" s="420">
        <f t="shared" si="4"/>
        <v>0</v>
      </c>
    </row>
    <row r="18" spans="1:11" s="20" customFormat="1" ht="12" customHeight="1">
      <c r="A18" s="418" t="s">
        <v>66</v>
      </c>
      <c r="B18" s="295" t="s">
        <v>281</v>
      </c>
      <c r="C18" s="291"/>
      <c r="D18" s="377"/>
      <c r="E18" s="377"/>
      <c r="F18" s="377"/>
      <c r="G18" s="377"/>
      <c r="H18" s="377"/>
      <c r="I18" s="296"/>
      <c r="J18" s="358">
        <f t="shared" si="2"/>
        <v>0</v>
      </c>
      <c r="K18" s="420">
        <f t="shared" si="4"/>
        <v>0</v>
      </c>
    </row>
    <row r="19" spans="1:11" s="20" customFormat="1" ht="12" customHeight="1">
      <c r="A19" s="418" t="s">
        <v>67</v>
      </c>
      <c r="B19" s="295" t="s">
        <v>282</v>
      </c>
      <c r="C19" s="291"/>
      <c r="D19" s="377"/>
      <c r="E19" s="377"/>
      <c r="F19" s="377"/>
      <c r="G19" s="377"/>
      <c r="H19" s="377"/>
      <c r="I19" s="296"/>
      <c r="J19" s="358">
        <f t="shared" si="2"/>
        <v>0</v>
      </c>
      <c r="K19" s="420">
        <f t="shared" si="4"/>
        <v>0</v>
      </c>
    </row>
    <row r="20" spans="1:11" s="20" customFormat="1" ht="12" customHeight="1">
      <c r="A20" s="418" t="s">
        <v>68</v>
      </c>
      <c r="B20" s="295" t="s">
        <v>144</v>
      </c>
      <c r="C20" s="291">
        <v>26893096</v>
      </c>
      <c r="D20" s="377">
        <v>1917700</v>
      </c>
      <c r="E20" s="377">
        <v>7331519</v>
      </c>
      <c r="F20" s="377">
        <v>3614905</v>
      </c>
      <c r="G20" s="377"/>
      <c r="H20" s="377"/>
      <c r="I20" s="296"/>
      <c r="J20" s="358">
        <f t="shared" si="2"/>
        <v>12864124</v>
      </c>
      <c r="K20" s="420">
        <f t="shared" si="4"/>
        <v>39757220</v>
      </c>
    </row>
    <row r="21" spans="1:11" s="21" customFormat="1" ht="12" customHeight="1" thickBot="1">
      <c r="A21" s="419" t="s">
        <v>74</v>
      </c>
      <c r="B21" s="303" t="s">
        <v>145</v>
      </c>
      <c r="C21" s="291"/>
      <c r="D21" s="379"/>
      <c r="E21" s="379">
        <v>10891740</v>
      </c>
      <c r="F21" s="379"/>
      <c r="G21" s="379"/>
      <c r="H21" s="379"/>
      <c r="I21" s="301"/>
      <c r="J21" s="360">
        <f t="shared" si="2"/>
        <v>10891740</v>
      </c>
      <c r="K21" s="421">
        <f t="shared" si="4"/>
        <v>10891740</v>
      </c>
    </row>
    <row r="22" spans="1:11" s="21" customFormat="1" ht="12" customHeight="1" thickBot="1">
      <c r="A22" s="342" t="s">
        <v>5</v>
      </c>
      <c r="B22" s="286" t="s">
        <v>146</v>
      </c>
      <c r="C22" s="287">
        <f>+C23+C24+C25+C26+C27</f>
        <v>9000000</v>
      </c>
      <c r="D22" s="381">
        <f aca="true" t="shared" si="5" ref="D22:K22">+D23+D24+D25+D26+D27</f>
        <v>81180</v>
      </c>
      <c r="E22" s="381">
        <f t="shared" si="5"/>
        <v>2075451</v>
      </c>
      <c r="F22" s="381">
        <f t="shared" si="5"/>
        <v>1495996</v>
      </c>
      <c r="G22" s="381">
        <f t="shared" si="5"/>
        <v>0</v>
      </c>
      <c r="H22" s="381">
        <f t="shared" si="5"/>
        <v>0</v>
      </c>
      <c r="I22" s="287">
        <f t="shared" si="5"/>
        <v>0</v>
      </c>
      <c r="J22" s="287">
        <f t="shared" si="5"/>
        <v>3652627</v>
      </c>
      <c r="K22" s="415">
        <f t="shared" si="5"/>
        <v>12652627</v>
      </c>
    </row>
    <row r="23" spans="1:11" s="21" customFormat="1" ht="12" customHeight="1">
      <c r="A23" s="416" t="s">
        <v>47</v>
      </c>
      <c r="B23" s="290" t="s">
        <v>147</v>
      </c>
      <c r="C23" s="291">
        <v>9000000</v>
      </c>
      <c r="D23" s="375">
        <v>81180</v>
      </c>
      <c r="E23" s="375"/>
      <c r="F23" s="375"/>
      <c r="G23" s="375"/>
      <c r="H23" s="375"/>
      <c r="I23" s="291"/>
      <c r="J23" s="292">
        <f t="shared" si="2"/>
        <v>81180</v>
      </c>
      <c r="K23" s="417">
        <f aca="true" t="shared" si="6" ref="K23:K28">C23+J23</f>
        <v>9081180</v>
      </c>
    </row>
    <row r="24" spans="1:11" s="20" customFormat="1" ht="12" customHeight="1">
      <c r="A24" s="418" t="s">
        <v>48</v>
      </c>
      <c r="B24" s="295" t="s">
        <v>148</v>
      </c>
      <c r="C24" s="296"/>
      <c r="D24" s="377"/>
      <c r="E24" s="377"/>
      <c r="F24" s="377"/>
      <c r="G24" s="377"/>
      <c r="H24" s="377"/>
      <c r="I24" s="296"/>
      <c r="J24" s="358">
        <f t="shared" si="2"/>
        <v>0</v>
      </c>
      <c r="K24" s="420">
        <f t="shared" si="6"/>
        <v>0</v>
      </c>
    </row>
    <row r="25" spans="1:11" s="21" customFormat="1" ht="12" customHeight="1">
      <c r="A25" s="418" t="s">
        <v>49</v>
      </c>
      <c r="B25" s="295" t="s">
        <v>283</v>
      </c>
      <c r="C25" s="296"/>
      <c r="D25" s="377"/>
      <c r="E25" s="377"/>
      <c r="F25" s="377"/>
      <c r="G25" s="377"/>
      <c r="H25" s="377"/>
      <c r="I25" s="296"/>
      <c r="J25" s="358">
        <f t="shared" si="2"/>
        <v>0</v>
      </c>
      <c r="K25" s="420">
        <f t="shared" si="6"/>
        <v>0</v>
      </c>
    </row>
    <row r="26" spans="1:11" s="21" customFormat="1" ht="12" customHeight="1">
      <c r="A26" s="418" t="s">
        <v>50</v>
      </c>
      <c r="B26" s="295" t="s">
        <v>284</v>
      </c>
      <c r="C26" s="296"/>
      <c r="D26" s="377"/>
      <c r="E26" s="377"/>
      <c r="F26" s="377"/>
      <c r="G26" s="377"/>
      <c r="H26" s="377"/>
      <c r="I26" s="296"/>
      <c r="J26" s="358">
        <f t="shared" si="2"/>
        <v>0</v>
      </c>
      <c r="K26" s="420">
        <f t="shared" si="6"/>
        <v>0</v>
      </c>
    </row>
    <row r="27" spans="1:11" s="21" customFormat="1" ht="12" customHeight="1">
      <c r="A27" s="418" t="s">
        <v>89</v>
      </c>
      <c r="B27" s="295" t="s">
        <v>149</v>
      </c>
      <c r="C27" s="296"/>
      <c r="D27" s="377"/>
      <c r="E27" s="377">
        <v>2075451</v>
      </c>
      <c r="F27" s="377">
        <v>1495996</v>
      </c>
      <c r="G27" s="377"/>
      <c r="H27" s="377"/>
      <c r="I27" s="296"/>
      <c r="J27" s="358">
        <f t="shared" si="2"/>
        <v>3571447</v>
      </c>
      <c r="K27" s="420">
        <f t="shared" si="6"/>
        <v>3571447</v>
      </c>
    </row>
    <row r="28" spans="1:11" s="21" customFormat="1" ht="12" customHeight="1" thickBot="1">
      <c r="A28" s="419" t="s">
        <v>90</v>
      </c>
      <c r="B28" s="303" t="s">
        <v>150</v>
      </c>
      <c r="C28" s="301"/>
      <c r="D28" s="379"/>
      <c r="E28" s="379"/>
      <c r="F28" s="379"/>
      <c r="G28" s="379"/>
      <c r="H28" s="379"/>
      <c r="I28" s="301"/>
      <c r="J28" s="360">
        <f t="shared" si="2"/>
        <v>0</v>
      </c>
      <c r="K28" s="421">
        <f t="shared" si="6"/>
        <v>0</v>
      </c>
    </row>
    <row r="29" spans="1:11" s="21" customFormat="1" ht="12" customHeight="1" thickBot="1">
      <c r="A29" s="342" t="s">
        <v>91</v>
      </c>
      <c r="B29" s="286" t="s">
        <v>417</v>
      </c>
      <c r="C29" s="305">
        <f>+C30+C31+C32+C33+C34+C35+C36</f>
        <v>58204230</v>
      </c>
      <c r="D29" s="305">
        <f aca="true" t="shared" si="7" ref="D29:K29">+D30+D31+D32+D33+D34+D35+D36</f>
        <v>5502</v>
      </c>
      <c r="E29" s="305">
        <f t="shared" si="7"/>
        <v>7675533</v>
      </c>
      <c r="F29" s="305">
        <f t="shared" si="7"/>
        <v>1000000</v>
      </c>
      <c r="G29" s="305">
        <f t="shared" si="7"/>
        <v>0</v>
      </c>
      <c r="H29" s="305">
        <f t="shared" si="7"/>
        <v>0</v>
      </c>
      <c r="I29" s="305">
        <f t="shared" si="7"/>
        <v>0</v>
      </c>
      <c r="J29" s="305">
        <f t="shared" si="7"/>
        <v>8681035</v>
      </c>
      <c r="K29" s="422">
        <f t="shared" si="7"/>
        <v>66885265</v>
      </c>
    </row>
    <row r="30" spans="1:11" s="21" customFormat="1" ht="12" customHeight="1">
      <c r="A30" s="416" t="s">
        <v>151</v>
      </c>
      <c r="B30" s="290" t="s">
        <v>538</v>
      </c>
      <c r="C30" s="291">
        <v>4230</v>
      </c>
      <c r="D30" s="291">
        <v>5502</v>
      </c>
      <c r="E30" s="291"/>
      <c r="F30" s="291"/>
      <c r="G30" s="291"/>
      <c r="H30" s="291"/>
      <c r="I30" s="291"/>
      <c r="J30" s="292">
        <f t="shared" si="2"/>
        <v>5502</v>
      </c>
      <c r="K30" s="417">
        <f aca="true" t="shared" si="8" ref="K30:K36">C30+J30</f>
        <v>9732</v>
      </c>
    </row>
    <row r="31" spans="1:11" s="21" customFormat="1" ht="12" customHeight="1">
      <c r="A31" s="418" t="s">
        <v>152</v>
      </c>
      <c r="B31" s="295" t="s">
        <v>411</v>
      </c>
      <c r="C31" s="296">
        <v>50000</v>
      </c>
      <c r="D31" s="296"/>
      <c r="E31" s="296">
        <v>-50000</v>
      </c>
      <c r="F31" s="296"/>
      <c r="G31" s="296"/>
      <c r="H31" s="296"/>
      <c r="I31" s="296"/>
      <c r="J31" s="358">
        <f t="shared" si="2"/>
        <v>-50000</v>
      </c>
      <c r="K31" s="420">
        <f t="shared" si="8"/>
        <v>0</v>
      </c>
    </row>
    <row r="32" spans="1:11" s="21" customFormat="1" ht="12" customHeight="1">
      <c r="A32" s="418" t="s">
        <v>153</v>
      </c>
      <c r="B32" s="295" t="s">
        <v>412</v>
      </c>
      <c r="C32" s="296">
        <v>43000000</v>
      </c>
      <c r="D32" s="296"/>
      <c r="E32" s="296">
        <v>7675533</v>
      </c>
      <c r="F32" s="296">
        <v>1000000</v>
      </c>
      <c r="G32" s="296"/>
      <c r="H32" s="296"/>
      <c r="I32" s="296"/>
      <c r="J32" s="358">
        <f t="shared" si="2"/>
        <v>8675533</v>
      </c>
      <c r="K32" s="420">
        <f t="shared" si="8"/>
        <v>51675533</v>
      </c>
    </row>
    <row r="33" spans="1:11" s="21" customFormat="1" ht="12" customHeight="1">
      <c r="A33" s="418" t="s">
        <v>154</v>
      </c>
      <c r="B33" s="295" t="s">
        <v>413</v>
      </c>
      <c r="C33" s="296">
        <v>8500000</v>
      </c>
      <c r="D33" s="296"/>
      <c r="E33" s="296"/>
      <c r="F33" s="296"/>
      <c r="G33" s="296"/>
      <c r="H33" s="296"/>
      <c r="I33" s="296"/>
      <c r="J33" s="358">
        <f t="shared" si="2"/>
        <v>0</v>
      </c>
      <c r="K33" s="420">
        <f t="shared" si="8"/>
        <v>8500000</v>
      </c>
    </row>
    <row r="34" spans="1:11" s="21" customFormat="1" ht="12" customHeight="1">
      <c r="A34" s="418" t="s">
        <v>414</v>
      </c>
      <c r="B34" s="295" t="s">
        <v>155</v>
      </c>
      <c r="C34" s="296">
        <v>6400000</v>
      </c>
      <c r="D34" s="296"/>
      <c r="E34" s="296"/>
      <c r="F34" s="296"/>
      <c r="G34" s="296"/>
      <c r="H34" s="296"/>
      <c r="I34" s="296"/>
      <c r="J34" s="358">
        <f t="shared" si="2"/>
        <v>0</v>
      </c>
      <c r="K34" s="420">
        <f t="shared" si="8"/>
        <v>6400000</v>
      </c>
    </row>
    <row r="35" spans="1:11" s="21" customFormat="1" ht="12" customHeight="1">
      <c r="A35" s="418" t="s">
        <v>415</v>
      </c>
      <c r="B35" s="295" t="s">
        <v>156</v>
      </c>
      <c r="C35" s="296"/>
      <c r="D35" s="296"/>
      <c r="E35" s="296"/>
      <c r="F35" s="296"/>
      <c r="G35" s="296"/>
      <c r="H35" s="296"/>
      <c r="I35" s="296"/>
      <c r="J35" s="358">
        <f t="shared" si="2"/>
        <v>0</v>
      </c>
      <c r="K35" s="420">
        <f t="shared" si="8"/>
        <v>0</v>
      </c>
    </row>
    <row r="36" spans="1:11" s="21" customFormat="1" ht="12" customHeight="1" thickBot="1">
      <c r="A36" s="419" t="s">
        <v>416</v>
      </c>
      <c r="B36" s="303" t="s">
        <v>157</v>
      </c>
      <c r="C36" s="301">
        <v>250000</v>
      </c>
      <c r="D36" s="301"/>
      <c r="E36" s="301">
        <v>50000</v>
      </c>
      <c r="F36" s="301"/>
      <c r="G36" s="301"/>
      <c r="H36" s="301"/>
      <c r="I36" s="301"/>
      <c r="J36" s="360">
        <f t="shared" si="2"/>
        <v>50000</v>
      </c>
      <c r="K36" s="421">
        <f t="shared" si="8"/>
        <v>300000</v>
      </c>
    </row>
    <row r="37" spans="1:11" s="21" customFormat="1" ht="12" customHeight="1" thickBot="1">
      <c r="A37" s="342" t="s">
        <v>7</v>
      </c>
      <c r="B37" s="286" t="s">
        <v>291</v>
      </c>
      <c r="C37" s="287">
        <f>SUM(C38:C48)</f>
        <v>8926540</v>
      </c>
      <c r="D37" s="381">
        <f aca="true" t="shared" si="9" ref="D37:K37">SUM(D38:D48)</f>
        <v>266000</v>
      </c>
      <c r="E37" s="381">
        <f t="shared" si="9"/>
        <v>135080</v>
      </c>
      <c r="F37" s="381">
        <f t="shared" si="9"/>
        <v>0</v>
      </c>
      <c r="G37" s="381">
        <f t="shared" si="9"/>
        <v>0</v>
      </c>
      <c r="H37" s="381">
        <f t="shared" si="9"/>
        <v>0</v>
      </c>
      <c r="I37" s="287">
        <f t="shared" si="9"/>
        <v>0</v>
      </c>
      <c r="J37" s="287">
        <f t="shared" si="9"/>
        <v>401080</v>
      </c>
      <c r="K37" s="415">
        <f t="shared" si="9"/>
        <v>9327620</v>
      </c>
    </row>
    <row r="38" spans="1:11" s="21" customFormat="1" ht="12" customHeight="1">
      <c r="A38" s="416" t="s">
        <v>51</v>
      </c>
      <c r="B38" s="290" t="s">
        <v>160</v>
      </c>
      <c r="C38" s="291">
        <v>700000</v>
      </c>
      <c r="D38" s="375"/>
      <c r="E38" s="375">
        <v>-50000</v>
      </c>
      <c r="F38" s="375">
        <v>110000</v>
      </c>
      <c r="G38" s="375"/>
      <c r="H38" s="375"/>
      <c r="I38" s="291"/>
      <c r="J38" s="292">
        <f t="shared" si="2"/>
        <v>60000</v>
      </c>
      <c r="K38" s="417">
        <f aca="true" t="shared" si="10" ref="K38:K48">C38+J38</f>
        <v>760000</v>
      </c>
    </row>
    <row r="39" spans="1:11" s="21" customFormat="1" ht="12" customHeight="1">
      <c r="A39" s="418" t="s">
        <v>52</v>
      </c>
      <c r="B39" s="295" t="s">
        <v>161</v>
      </c>
      <c r="C39" s="296">
        <v>250000</v>
      </c>
      <c r="D39" s="377">
        <v>120000</v>
      </c>
      <c r="E39" s="377">
        <v>135000</v>
      </c>
      <c r="F39" s="377">
        <v>-110000</v>
      </c>
      <c r="G39" s="377"/>
      <c r="H39" s="377"/>
      <c r="I39" s="296"/>
      <c r="J39" s="358">
        <f t="shared" si="2"/>
        <v>145000</v>
      </c>
      <c r="K39" s="420">
        <f t="shared" si="10"/>
        <v>395000</v>
      </c>
    </row>
    <row r="40" spans="1:11" s="21" customFormat="1" ht="12" customHeight="1">
      <c r="A40" s="418" t="s">
        <v>53</v>
      </c>
      <c r="B40" s="295" t="s">
        <v>162</v>
      </c>
      <c r="C40" s="296"/>
      <c r="D40" s="377"/>
      <c r="E40" s="377"/>
      <c r="F40" s="377"/>
      <c r="G40" s="377"/>
      <c r="H40" s="377"/>
      <c r="I40" s="296"/>
      <c r="J40" s="358">
        <f t="shared" si="2"/>
        <v>0</v>
      </c>
      <c r="K40" s="420">
        <f t="shared" si="10"/>
        <v>0</v>
      </c>
    </row>
    <row r="41" spans="1:11" s="21" customFormat="1" ht="12" customHeight="1">
      <c r="A41" s="418" t="s">
        <v>93</v>
      </c>
      <c r="B41" s="295" t="s">
        <v>163</v>
      </c>
      <c r="C41" s="296">
        <v>6869640</v>
      </c>
      <c r="D41" s="377"/>
      <c r="E41" s="377">
        <v>400</v>
      </c>
      <c r="F41" s="377"/>
      <c r="G41" s="377"/>
      <c r="H41" s="377"/>
      <c r="I41" s="296"/>
      <c r="J41" s="358">
        <f t="shared" si="2"/>
        <v>400</v>
      </c>
      <c r="K41" s="420">
        <f t="shared" si="10"/>
        <v>6870040</v>
      </c>
    </row>
    <row r="42" spans="1:11" s="21" customFormat="1" ht="12" customHeight="1">
      <c r="A42" s="418" t="s">
        <v>94</v>
      </c>
      <c r="B42" s="295" t="s">
        <v>164</v>
      </c>
      <c r="C42" s="296"/>
      <c r="D42" s="377"/>
      <c r="E42" s="377"/>
      <c r="F42" s="377"/>
      <c r="G42" s="377"/>
      <c r="H42" s="377"/>
      <c r="I42" s="296"/>
      <c r="J42" s="358">
        <f t="shared" si="2"/>
        <v>0</v>
      </c>
      <c r="K42" s="420">
        <f t="shared" si="10"/>
        <v>0</v>
      </c>
    </row>
    <row r="43" spans="1:11" s="21" customFormat="1" ht="12" customHeight="1">
      <c r="A43" s="418" t="s">
        <v>95</v>
      </c>
      <c r="B43" s="295" t="s">
        <v>165</v>
      </c>
      <c r="C43" s="296">
        <v>1106900</v>
      </c>
      <c r="D43" s="377">
        <v>31000</v>
      </c>
      <c r="E43" s="377">
        <v>23950</v>
      </c>
      <c r="F43" s="377"/>
      <c r="G43" s="377"/>
      <c r="H43" s="377"/>
      <c r="I43" s="296"/>
      <c r="J43" s="358">
        <f t="shared" si="2"/>
        <v>54950</v>
      </c>
      <c r="K43" s="420">
        <f t="shared" si="10"/>
        <v>1161850</v>
      </c>
    </row>
    <row r="44" spans="1:11" s="21" customFormat="1" ht="12" customHeight="1">
      <c r="A44" s="418" t="s">
        <v>96</v>
      </c>
      <c r="B44" s="295" t="s">
        <v>166</v>
      </c>
      <c r="C44" s="296"/>
      <c r="D44" s="377"/>
      <c r="E44" s="377"/>
      <c r="F44" s="377"/>
      <c r="G44" s="377"/>
      <c r="H44" s="377"/>
      <c r="I44" s="296"/>
      <c r="J44" s="358">
        <f t="shared" si="2"/>
        <v>0</v>
      </c>
      <c r="K44" s="420">
        <f t="shared" si="10"/>
        <v>0</v>
      </c>
    </row>
    <row r="45" spans="1:11" s="21" customFormat="1" ht="12" customHeight="1">
      <c r="A45" s="418" t="s">
        <v>97</v>
      </c>
      <c r="B45" s="295" t="s">
        <v>167</v>
      </c>
      <c r="C45" s="296"/>
      <c r="D45" s="377"/>
      <c r="E45" s="377"/>
      <c r="F45" s="377"/>
      <c r="G45" s="377"/>
      <c r="H45" s="377"/>
      <c r="I45" s="296"/>
      <c r="J45" s="358">
        <f t="shared" si="2"/>
        <v>0</v>
      </c>
      <c r="K45" s="420">
        <f t="shared" si="10"/>
        <v>0</v>
      </c>
    </row>
    <row r="46" spans="1:11" s="21" customFormat="1" ht="12" customHeight="1">
      <c r="A46" s="418" t="s">
        <v>158</v>
      </c>
      <c r="B46" s="295" t="s">
        <v>168</v>
      </c>
      <c r="C46" s="307"/>
      <c r="D46" s="423"/>
      <c r="E46" s="423"/>
      <c r="F46" s="423"/>
      <c r="G46" s="423"/>
      <c r="H46" s="423"/>
      <c r="I46" s="307"/>
      <c r="J46" s="319">
        <f t="shared" si="2"/>
        <v>0</v>
      </c>
      <c r="K46" s="424">
        <f t="shared" si="10"/>
        <v>0</v>
      </c>
    </row>
    <row r="47" spans="1:11" s="21" customFormat="1" ht="12" customHeight="1">
      <c r="A47" s="419" t="s">
        <v>159</v>
      </c>
      <c r="B47" s="303" t="s">
        <v>293</v>
      </c>
      <c r="C47" s="310"/>
      <c r="D47" s="425"/>
      <c r="E47" s="425"/>
      <c r="F47" s="425"/>
      <c r="G47" s="425"/>
      <c r="H47" s="425"/>
      <c r="I47" s="310"/>
      <c r="J47" s="426">
        <f t="shared" si="2"/>
        <v>0</v>
      </c>
      <c r="K47" s="427">
        <f t="shared" si="10"/>
        <v>0</v>
      </c>
    </row>
    <row r="48" spans="1:11" s="21" customFormat="1" ht="12" customHeight="1" thickBot="1">
      <c r="A48" s="419" t="s">
        <v>292</v>
      </c>
      <c r="B48" s="303" t="s">
        <v>169</v>
      </c>
      <c r="C48" s="310"/>
      <c r="D48" s="425">
        <v>115000</v>
      </c>
      <c r="E48" s="425">
        <v>25730</v>
      </c>
      <c r="F48" s="425"/>
      <c r="G48" s="425"/>
      <c r="H48" s="425"/>
      <c r="I48" s="310"/>
      <c r="J48" s="426">
        <f t="shared" si="2"/>
        <v>140730</v>
      </c>
      <c r="K48" s="427">
        <f t="shared" si="10"/>
        <v>140730</v>
      </c>
    </row>
    <row r="49" spans="1:11" s="21" customFormat="1" ht="12" customHeight="1" thickBot="1">
      <c r="A49" s="342" t="s">
        <v>8</v>
      </c>
      <c r="B49" s="286" t="s">
        <v>170</v>
      </c>
      <c r="C49" s="287">
        <f>SUM(C50:C54)</f>
        <v>0</v>
      </c>
      <c r="D49" s="381">
        <f aca="true" t="shared" si="11" ref="D49:K49">SUM(D50:D54)</f>
        <v>0</v>
      </c>
      <c r="E49" s="381">
        <f t="shared" si="11"/>
        <v>0</v>
      </c>
      <c r="F49" s="381">
        <f t="shared" si="11"/>
        <v>0</v>
      </c>
      <c r="G49" s="381">
        <f t="shared" si="11"/>
        <v>0</v>
      </c>
      <c r="H49" s="381">
        <f t="shared" si="11"/>
        <v>0</v>
      </c>
      <c r="I49" s="287">
        <f t="shared" si="11"/>
        <v>0</v>
      </c>
      <c r="J49" s="287">
        <f t="shared" si="11"/>
        <v>0</v>
      </c>
      <c r="K49" s="415">
        <f t="shared" si="11"/>
        <v>0</v>
      </c>
    </row>
    <row r="50" spans="1:11" s="21" customFormat="1" ht="12" customHeight="1">
      <c r="A50" s="416" t="s">
        <v>54</v>
      </c>
      <c r="B50" s="290" t="s">
        <v>174</v>
      </c>
      <c r="C50" s="308"/>
      <c r="D50" s="428"/>
      <c r="E50" s="428"/>
      <c r="F50" s="428"/>
      <c r="G50" s="428"/>
      <c r="H50" s="428"/>
      <c r="I50" s="308"/>
      <c r="J50" s="309">
        <f t="shared" si="2"/>
        <v>0</v>
      </c>
      <c r="K50" s="429">
        <f>C50+J50</f>
        <v>0</v>
      </c>
    </row>
    <row r="51" spans="1:11" s="21" customFormat="1" ht="12" customHeight="1">
      <c r="A51" s="418" t="s">
        <v>55</v>
      </c>
      <c r="B51" s="295" t="s">
        <v>175</v>
      </c>
      <c r="C51" s="307"/>
      <c r="D51" s="423"/>
      <c r="E51" s="423"/>
      <c r="F51" s="423"/>
      <c r="G51" s="423"/>
      <c r="H51" s="423"/>
      <c r="I51" s="307"/>
      <c r="J51" s="319">
        <f t="shared" si="2"/>
        <v>0</v>
      </c>
      <c r="K51" s="424">
        <f>C51+J51</f>
        <v>0</v>
      </c>
    </row>
    <row r="52" spans="1:11" s="21" customFormat="1" ht="12" customHeight="1">
      <c r="A52" s="418" t="s">
        <v>171</v>
      </c>
      <c r="B52" s="295" t="s">
        <v>176</v>
      </c>
      <c r="C52" s="307"/>
      <c r="D52" s="423"/>
      <c r="E52" s="423"/>
      <c r="F52" s="423"/>
      <c r="G52" s="423"/>
      <c r="H52" s="423"/>
      <c r="I52" s="307"/>
      <c r="J52" s="319">
        <f t="shared" si="2"/>
        <v>0</v>
      </c>
      <c r="K52" s="424">
        <f>C52+J52</f>
        <v>0</v>
      </c>
    </row>
    <row r="53" spans="1:11" s="21" customFormat="1" ht="12" customHeight="1">
      <c r="A53" s="418" t="s">
        <v>172</v>
      </c>
      <c r="B53" s="295" t="s">
        <v>177</v>
      </c>
      <c r="C53" s="307"/>
      <c r="D53" s="423"/>
      <c r="E53" s="423"/>
      <c r="F53" s="423"/>
      <c r="G53" s="423"/>
      <c r="H53" s="423"/>
      <c r="I53" s="307"/>
      <c r="J53" s="319">
        <f t="shared" si="2"/>
        <v>0</v>
      </c>
      <c r="K53" s="424">
        <f>C53+J53</f>
        <v>0</v>
      </c>
    </row>
    <row r="54" spans="1:11" s="21" customFormat="1" ht="12" customHeight="1" thickBot="1">
      <c r="A54" s="430" t="s">
        <v>173</v>
      </c>
      <c r="B54" s="431" t="s">
        <v>178</v>
      </c>
      <c r="C54" s="315"/>
      <c r="D54" s="432"/>
      <c r="E54" s="432"/>
      <c r="F54" s="432"/>
      <c r="G54" s="432"/>
      <c r="H54" s="432"/>
      <c r="I54" s="315"/>
      <c r="J54" s="316">
        <f t="shared" si="2"/>
        <v>0</v>
      </c>
      <c r="K54" s="433">
        <f>C54+J54</f>
        <v>0</v>
      </c>
    </row>
    <row r="55" spans="1:11" s="21" customFormat="1" ht="12" customHeight="1" thickBot="1">
      <c r="A55" s="342" t="s">
        <v>98</v>
      </c>
      <c r="B55" s="286" t="s">
        <v>179</v>
      </c>
      <c r="C55" s="287">
        <f>SUM(C56:C58)</f>
        <v>0</v>
      </c>
      <c r="D55" s="381">
        <f aca="true" t="shared" si="12" ref="D55:K55">SUM(D56:D58)</f>
        <v>0</v>
      </c>
      <c r="E55" s="381">
        <f t="shared" si="12"/>
        <v>0</v>
      </c>
      <c r="F55" s="381">
        <f t="shared" si="12"/>
        <v>0</v>
      </c>
      <c r="G55" s="381">
        <f t="shared" si="12"/>
        <v>0</v>
      </c>
      <c r="H55" s="381">
        <f t="shared" si="12"/>
        <v>0</v>
      </c>
      <c r="I55" s="287">
        <f t="shared" si="12"/>
        <v>0</v>
      </c>
      <c r="J55" s="287">
        <f t="shared" si="12"/>
        <v>0</v>
      </c>
      <c r="K55" s="415">
        <f t="shared" si="12"/>
        <v>0</v>
      </c>
    </row>
    <row r="56" spans="1:11" s="21" customFormat="1" ht="12" customHeight="1">
      <c r="A56" s="416" t="s">
        <v>56</v>
      </c>
      <c r="B56" s="290" t="s">
        <v>180</v>
      </c>
      <c r="C56" s="291"/>
      <c r="D56" s="375"/>
      <c r="E56" s="375"/>
      <c r="F56" s="375"/>
      <c r="G56" s="375"/>
      <c r="H56" s="375"/>
      <c r="I56" s="291"/>
      <c r="J56" s="292">
        <f t="shared" si="2"/>
        <v>0</v>
      </c>
      <c r="K56" s="417">
        <f>C56+J56</f>
        <v>0</v>
      </c>
    </row>
    <row r="57" spans="1:11" s="21" customFormat="1" ht="12" customHeight="1">
      <c r="A57" s="418" t="s">
        <v>57</v>
      </c>
      <c r="B57" s="295" t="s">
        <v>285</v>
      </c>
      <c r="C57" s="296"/>
      <c r="D57" s="377"/>
      <c r="E57" s="377"/>
      <c r="F57" s="377"/>
      <c r="G57" s="377"/>
      <c r="H57" s="377"/>
      <c r="I57" s="296"/>
      <c r="J57" s="358">
        <f t="shared" si="2"/>
        <v>0</v>
      </c>
      <c r="K57" s="420">
        <f>C57+J57</f>
        <v>0</v>
      </c>
    </row>
    <row r="58" spans="1:11" s="21" customFormat="1" ht="12" customHeight="1">
      <c r="A58" s="418" t="s">
        <v>183</v>
      </c>
      <c r="B58" s="295" t="s">
        <v>181</v>
      </c>
      <c r="C58" s="296"/>
      <c r="D58" s="377"/>
      <c r="E58" s="377"/>
      <c r="F58" s="377"/>
      <c r="G58" s="377"/>
      <c r="H58" s="377"/>
      <c r="I58" s="296"/>
      <c r="J58" s="358">
        <f t="shared" si="2"/>
        <v>0</v>
      </c>
      <c r="K58" s="420">
        <f>C58+J58</f>
        <v>0</v>
      </c>
    </row>
    <row r="59" spans="1:11" s="21" customFormat="1" ht="12" customHeight="1" thickBot="1">
      <c r="A59" s="419" t="s">
        <v>184</v>
      </c>
      <c r="B59" s="303" t="s">
        <v>182</v>
      </c>
      <c r="C59" s="301"/>
      <c r="D59" s="379"/>
      <c r="E59" s="379"/>
      <c r="F59" s="379"/>
      <c r="G59" s="379"/>
      <c r="H59" s="379"/>
      <c r="I59" s="301"/>
      <c r="J59" s="360">
        <f t="shared" si="2"/>
        <v>0</v>
      </c>
      <c r="K59" s="421">
        <f>C59+J59</f>
        <v>0</v>
      </c>
    </row>
    <row r="60" spans="1:11" s="21" customFormat="1" ht="12" customHeight="1" thickBot="1">
      <c r="A60" s="342" t="s">
        <v>10</v>
      </c>
      <c r="B60" s="300" t="s">
        <v>185</v>
      </c>
      <c r="C60" s="287">
        <f>SUM(C61:C63)</f>
        <v>0</v>
      </c>
      <c r="D60" s="381">
        <f aca="true" t="shared" si="13" ref="D60:K60">SUM(D61:D63)</f>
        <v>0</v>
      </c>
      <c r="E60" s="381">
        <f t="shared" si="13"/>
        <v>0</v>
      </c>
      <c r="F60" s="381">
        <f t="shared" si="13"/>
        <v>0</v>
      </c>
      <c r="G60" s="381">
        <f t="shared" si="13"/>
        <v>0</v>
      </c>
      <c r="H60" s="381">
        <f t="shared" si="13"/>
        <v>0</v>
      </c>
      <c r="I60" s="287">
        <f t="shared" si="13"/>
        <v>0</v>
      </c>
      <c r="J60" s="287">
        <f t="shared" si="13"/>
        <v>0</v>
      </c>
      <c r="K60" s="415">
        <f t="shared" si="13"/>
        <v>0</v>
      </c>
    </row>
    <row r="61" spans="1:11" s="21" customFormat="1" ht="12" customHeight="1">
      <c r="A61" s="416" t="s">
        <v>99</v>
      </c>
      <c r="B61" s="290" t="s">
        <v>187</v>
      </c>
      <c r="C61" s="307"/>
      <c r="D61" s="423"/>
      <c r="E61" s="423"/>
      <c r="F61" s="423"/>
      <c r="G61" s="423"/>
      <c r="H61" s="423"/>
      <c r="I61" s="307"/>
      <c r="J61" s="319">
        <f t="shared" si="2"/>
        <v>0</v>
      </c>
      <c r="K61" s="424">
        <f>C61+J61</f>
        <v>0</v>
      </c>
    </row>
    <row r="62" spans="1:11" s="21" customFormat="1" ht="12" customHeight="1">
      <c r="A62" s="418" t="s">
        <v>100</v>
      </c>
      <c r="B62" s="295" t="s">
        <v>286</v>
      </c>
      <c r="C62" s="307"/>
      <c r="D62" s="423"/>
      <c r="E62" s="423"/>
      <c r="F62" s="423"/>
      <c r="G62" s="423"/>
      <c r="H62" s="423"/>
      <c r="I62" s="307"/>
      <c r="J62" s="319">
        <f t="shared" si="2"/>
        <v>0</v>
      </c>
      <c r="K62" s="424">
        <f>C62+J62</f>
        <v>0</v>
      </c>
    </row>
    <row r="63" spans="1:11" s="21" customFormat="1" ht="12" customHeight="1">
      <c r="A63" s="418" t="s">
        <v>119</v>
      </c>
      <c r="B63" s="295" t="s">
        <v>188</v>
      </c>
      <c r="C63" s="307"/>
      <c r="D63" s="423"/>
      <c r="E63" s="423"/>
      <c r="F63" s="423"/>
      <c r="G63" s="423"/>
      <c r="H63" s="423"/>
      <c r="I63" s="307"/>
      <c r="J63" s="319">
        <f t="shared" si="2"/>
        <v>0</v>
      </c>
      <c r="K63" s="424">
        <f>C63+J63</f>
        <v>0</v>
      </c>
    </row>
    <row r="64" spans="1:11" s="21" customFormat="1" ht="12" customHeight="1" thickBot="1">
      <c r="A64" s="419" t="s">
        <v>186</v>
      </c>
      <c r="B64" s="303" t="s">
        <v>189</v>
      </c>
      <c r="C64" s="307"/>
      <c r="D64" s="423"/>
      <c r="E64" s="423"/>
      <c r="F64" s="423"/>
      <c r="G64" s="423"/>
      <c r="H64" s="423"/>
      <c r="I64" s="307"/>
      <c r="J64" s="319">
        <f t="shared" si="2"/>
        <v>0</v>
      </c>
      <c r="K64" s="424">
        <f>C64+J64</f>
        <v>0</v>
      </c>
    </row>
    <row r="65" spans="1:11" s="21" customFormat="1" ht="12" customHeight="1" thickBot="1">
      <c r="A65" s="342" t="s">
        <v>11</v>
      </c>
      <c r="B65" s="286" t="s">
        <v>190</v>
      </c>
      <c r="C65" s="305">
        <f>+C8+C15+C22+C29+C37+C49+C55+C60</f>
        <v>282367433</v>
      </c>
      <c r="D65" s="383">
        <f aca="true" t="shared" si="14" ref="D65:K65">+D8+D15+D22+D29+D37+D49+D55+D60</f>
        <v>8046139</v>
      </c>
      <c r="E65" s="383">
        <f t="shared" si="14"/>
        <v>13007857</v>
      </c>
      <c r="F65" s="383">
        <f t="shared" si="14"/>
        <v>8887776</v>
      </c>
      <c r="G65" s="383">
        <f t="shared" si="14"/>
        <v>0</v>
      </c>
      <c r="H65" s="383">
        <f t="shared" si="14"/>
        <v>0</v>
      </c>
      <c r="I65" s="305">
        <f t="shared" si="14"/>
        <v>0</v>
      </c>
      <c r="J65" s="305">
        <f t="shared" si="14"/>
        <v>29941772</v>
      </c>
      <c r="K65" s="422">
        <f t="shared" si="14"/>
        <v>312309205</v>
      </c>
    </row>
    <row r="66" spans="1:11" s="21" customFormat="1" ht="12" customHeight="1" thickBot="1">
      <c r="A66" s="434" t="s">
        <v>276</v>
      </c>
      <c r="B66" s="300" t="s">
        <v>192</v>
      </c>
      <c r="C66" s="287">
        <f>SUM(C67:C69)</f>
        <v>0</v>
      </c>
      <c r="D66" s="381">
        <f aca="true" t="shared" si="15" ref="D66:K66">SUM(D67:D69)</f>
        <v>0</v>
      </c>
      <c r="E66" s="381">
        <f t="shared" si="15"/>
        <v>0</v>
      </c>
      <c r="F66" s="381">
        <f t="shared" si="15"/>
        <v>0</v>
      </c>
      <c r="G66" s="381">
        <f t="shared" si="15"/>
        <v>0</v>
      </c>
      <c r="H66" s="381">
        <f t="shared" si="15"/>
        <v>0</v>
      </c>
      <c r="I66" s="287">
        <f t="shared" si="15"/>
        <v>0</v>
      </c>
      <c r="J66" s="287">
        <f t="shared" si="15"/>
        <v>0</v>
      </c>
      <c r="K66" s="415">
        <f t="shared" si="15"/>
        <v>0</v>
      </c>
    </row>
    <row r="67" spans="1:11" s="21" customFormat="1" ht="12" customHeight="1">
      <c r="A67" s="416" t="s">
        <v>220</v>
      </c>
      <c r="B67" s="290" t="s">
        <v>193</v>
      </c>
      <c r="C67" s="307"/>
      <c r="D67" s="423"/>
      <c r="E67" s="423"/>
      <c r="F67" s="423"/>
      <c r="G67" s="423"/>
      <c r="H67" s="423"/>
      <c r="I67" s="307"/>
      <c r="J67" s="319">
        <f>D67+E67+F67+G67+H67+I67</f>
        <v>0</v>
      </c>
      <c r="K67" s="424">
        <f>C67+J67</f>
        <v>0</v>
      </c>
    </row>
    <row r="68" spans="1:11" s="21" customFormat="1" ht="12" customHeight="1">
      <c r="A68" s="418" t="s">
        <v>229</v>
      </c>
      <c r="B68" s="295" t="s">
        <v>194</v>
      </c>
      <c r="C68" s="307"/>
      <c r="D68" s="423"/>
      <c r="E68" s="423"/>
      <c r="F68" s="423"/>
      <c r="G68" s="423"/>
      <c r="H68" s="423"/>
      <c r="I68" s="307"/>
      <c r="J68" s="319">
        <f>D68+E68+F68+G68+H68+I68</f>
        <v>0</v>
      </c>
      <c r="K68" s="424">
        <f>C68+J68</f>
        <v>0</v>
      </c>
    </row>
    <row r="69" spans="1:11" s="21" customFormat="1" ht="12" customHeight="1" thickBot="1">
      <c r="A69" s="430" t="s">
        <v>230</v>
      </c>
      <c r="B69" s="435" t="s">
        <v>195</v>
      </c>
      <c r="C69" s="315"/>
      <c r="D69" s="432"/>
      <c r="E69" s="432"/>
      <c r="F69" s="432"/>
      <c r="G69" s="432"/>
      <c r="H69" s="432"/>
      <c r="I69" s="315"/>
      <c r="J69" s="316">
        <f>D69+E69+F69+G69+H69+I69</f>
        <v>0</v>
      </c>
      <c r="K69" s="433">
        <f>C69+J69</f>
        <v>0</v>
      </c>
    </row>
    <row r="70" spans="1:11" s="21" customFormat="1" ht="12" customHeight="1" thickBot="1">
      <c r="A70" s="434" t="s">
        <v>196</v>
      </c>
      <c r="B70" s="300" t="s">
        <v>197</v>
      </c>
      <c r="C70" s="287">
        <f>SUM(C71:C74)</f>
        <v>0</v>
      </c>
      <c r="D70" s="287">
        <f aca="true" t="shared" si="16" ref="D70:K70">SUM(D71:D74)</f>
        <v>0</v>
      </c>
      <c r="E70" s="287">
        <f t="shared" si="16"/>
        <v>0</v>
      </c>
      <c r="F70" s="287">
        <f t="shared" si="16"/>
        <v>0</v>
      </c>
      <c r="G70" s="287">
        <f t="shared" si="16"/>
        <v>0</v>
      </c>
      <c r="H70" s="287">
        <f t="shared" si="16"/>
        <v>0</v>
      </c>
      <c r="I70" s="287">
        <f t="shared" si="16"/>
        <v>0</v>
      </c>
      <c r="J70" s="287">
        <f t="shared" si="16"/>
        <v>0</v>
      </c>
      <c r="K70" s="415">
        <f t="shared" si="16"/>
        <v>0</v>
      </c>
    </row>
    <row r="71" spans="1:11" s="21" customFormat="1" ht="12" customHeight="1">
      <c r="A71" s="416" t="s">
        <v>79</v>
      </c>
      <c r="B71" s="325" t="s">
        <v>198</v>
      </c>
      <c r="C71" s="307"/>
      <c r="D71" s="307"/>
      <c r="E71" s="307"/>
      <c r="F71" s="307"/>
      <c r="G71" s="307"/>
      <c r="H71" s="307"/>
      <c r="I71" s="307"/>
      <c r="J71" s="319">
        <f>D71+E71+F71+G71+H71+I71</f>
        <v>0</v>
      </c>
      <c r="K71" s="424">
        <f>C71+J71</f>
        <v>0</v>
      </c>
    </row>
    <row r="72" spans="1:11" s="21" customFormat="1" ht="12" customHeight="1">
      <c r="A72" s="418" t="s">
        <v>80</v>
      </c>
      <c r="B72" s="325" t="s">
        <v>428</v>
      </c>
      <c r="C72" s="307"/>
      <c r="D72" s="307"/>
      <c r="E72" s="307"/>
      <c r="F72" s="307"/>
      <c r="G72" s="307"/>
      <c r="H72" s="307"/>
      <c r="I72" s="307"/>
      <c r="J72" s="319">
        <f>D72+E72+F72+G72+H72+I72</f>
        <v>0</v>
      </c>
      <c r="K72" s="424">
        <f>C72+J72</f>
        <v>0</v>
      </c>
    </row>
    <row r="73" spans="1:11" s="21" customFormat="1" ht="12" customHeight="1">
      <c r="A73" s="418" t="s">
        <v>221</v>
      </c>
      <c r="B73" s="325" t="s">
        <v>199</v>
      </c>
      <c r="C73" s="307"/>
      <c r="D73" s="307"/>
      <c r="E73" s="307"/>
      <c r="F73" s="307"/>
      <c r="G73" s="307"/>
      <c r="H73" s="307"/>
      <c r="I73" s="307"/>
      <c r="J73" s="319">
        <f>D73+E73+F73+G73+H73+I73</f>
        <v>0</v>
      </c>
      <c r="K73" s="424">
        <f>C73+J73</f>
        <v>0</v>
      </c>
    </row>
    <row r="74" spans="1:11" s="21" customFormat="1" ht="12" customHeight="1" thickBot="1">
      <c r="A74" s="419" t="s">
        <v>222</v>
      </c>
      <c r="B74" s="326" t="s">
        <v>429</v>
      </c>
      <c r="C74" s="307"/>
      <c r="D74" s="307"/>
      <c r="E74" s="307"/>
      <c r="F74" s="307"/>
      <c r="G74" s="307"/>
      <c r="H74" s="307"/>
      <c r="I74" s="307"/>
      <c r="J74" s="319">
        <f>D74+E74+F74+G74+H74+I74</f>
        <v>0</v>
      </c>
      <c r="K74" s="424">
        <f>C74+J74</f>
        <v>0</v>
      </c>
    </row>
    <row r="75" spans="1:11" s="21" customFormat="1" ht="12" customHeight="1" thickBot="1">
      <c r="A75" s="434" t="s">
        <v>200</v>
      </c>
      <c r="B75" s="300" t="s">
        <v>201</v>
      </c>
      <c r="C75" s="287">
        <f>SUM(C76:C77)</f>
        <v>100706553</v>
      </c>
      <c r="D75" s="287">
        <f aca="true" t="shared" si="17" ref="D75:K75">SUM(D76:D77)</f>
        <v>317678</v>
      </c>
      <c r="E75" s="287">
        <f t="shared" si="17"/>
        <v>0</v>
      </c>
      <c r="F75" s="287">
        <f t="shared" si="17"/>
        <v>0</v>
      </c>
      <c r="G75" s="287">
        <f t="shared" si="17"/>
        <v>0</v>
      </c>
      <c r="H75" s="287">
        <f t="shared" si="17"/>
        <v>0</v>
      </c>
      <c r="I75" s="287">
        <f t="shared" si="17"/>
        <v>0</v>
      </c>
      <c r="J75" s="287">
        <f t="shared" si="17"/>
        <v>317678</v>
      </c>
      <c r="K75" s="415">
        <f t="shared" si="17"/>
        <v>101024231</v>
      </c>
    </row>
    <row r="76" spans="1:11" s="21" customFormat="1" ht="12" customHeight="1">
      <c r="A76" s="416" t="s">
        <v>223</v>
      </c>
      <c r="B76" s="290" t="s">
        <v>202</v>
      </c>
      <c r="C76" s="307">
        <v>100706553</v>
      </c>
      <c r="D76" s="307">
        <v>317678</v>
      </c>
      <c r="E76" s="307"/>
      <c r="F76" s="307"/>
      <c r="G76" s="307"/>
      <c r="H76" s="307"/>
      <c r="I76" s="307"/>
      <c r="J76" s="319">
        <f>D76+E76+F76+G76+H76+I76</f>
        <v>317678</v>
      </c>
      <c r="K76" s="424">
        <f>C76+J76</f>
        <v>101024231</v>
      </c>
    </row>
    <row r="77" spans="1:11" s="21" customFormat="1" ht="12" customHeight="1" thickBot="1">
      <c r="A77" s="419" t="s">
        <v>224</v>
      </c>
      <c r="B77" s="303" t="s">
        <v>203</v>
      </c>
      <c r="C77" s="307"/>
      <c r="D77" s="307"/>
      <c r="E77" s="307"/>
      <c r="F77" s="307"/>
      <c r="G77" s="307"/>
      <c r="H77" s="307"/>
      <c r="I77" s="307"/>
      <c r="J77" s="319">
        <f>D77+E77+F77+G77+H77+I77</f>
        <v>0</v>
      </c>
      <c r="K77" s="424">
        <f>C77+J77</f>
        <v>0</v>
      </c>
    </row>
    <row r="78" spans="1:11" s="20" customFormat="1" ht="12" customHeight="1" thickBot="1">
      <c r="A78" s="434" t="s">
        <v>204</v>
      </c>
      <c r="B78" s="300" t="s">
        <v>205</v>
      </c>
      <c r="C78" s="287">
        <f>SUM(C79:C81)</f>
        <v>0</v>
      </c>
      <c r="D78" s="287">
        <f aca="true" t="shared" si="18" ref="D78:K78">SUM(D79:D81)</f>
        <v>0</v>
      </c>
      <c r="E78" s="287">
        <f t="shared" si="18"/>
        <v>0</v>
      </c>
      <c r="F78" s="287">
        <f t="shared" si="18"/>
        <v>6660958</v>
      </c>
      <c r="G78" s="287">
        <f t="shared" si="18"/>
        <v>0</v>
      </c>
      <c r="H78" s="287">
        <f t="shared" si="18"/>
        <v>0</v>
      </c>
      <c r="I78" s="287">
        <f t="shared" si="18"/>
        <v>0</v>
      </c>
      <c r="J78" s="287">
        <f t="shared" si="18"/>
        <v>6660958</v>
      </c>
      <c r="K78" s="415">
        <f t="shared" si="18"/>
        <v>6660958</v>
      </c>
    </row>
    <row r="79" spans="1:11" s="21" customFormat="1" ht="12" customHeight="1">
      <c r="A79" s="416" t="s">
        <v>225</v>
      </c>
      <c r="B79" s="290" t="s">
        <v>206</v>
      </c>
      <c r="C79" s="307"/>
      <c r="D79" s="307"/>
      <c r="E79" s="307"/>
      <c r="F79" s="307"/>
      <c r="G79" s="307"/>
      <c r="H79" s="307"/>
      <c r="I79" s="307"/>
      <c r="J79" s="319">
        <f>D79+E79+F79+G79+H79+I79</f>
        <v>0</v>
      </c>
      <c r="K79" s="424">
        <f>C79+J79</f>
        <v>0</v>
      </c>
    </row>
    <row r="80" spans="1:11" s="21" customFormat="1" ht="12" customHeight="1">
      <c r="A80" s="418" t="s">
        <v>226</v>
      </c>
      <c r="B80" s="295" t="s">
        <v>207</v>
      </c>
      <c r="C80" s="307"/>
      <c r="D80" s="307"/>
      <c r="E80" s="307"/>
      <c r="F80" s="307">
        <v>6660958</v>
      </c>
      <c r="G80" s="307"/>
      <c r="H80" s="307"/>
      <c r="I80" s="307"/>
      <c r="J80" s="319">
        <f>D80+E80+F80+G80+H80+I80</f>
        <v>6660958</v>
      </c>
      <c r="K80" s="424">
        <f>C80+J80</f>
        <v>6660958</v>
      </c>
    </row>
    <row r="81" spans="1:11" s="21" customFormat="1" ht="12" customHeight="1" thickBot="1">
      <c r="A81" s="419" t="s">
        <v>227</v>
      </c>
      <c r="B81" s="436" t="s">
        <v>430</v>
      </c>
      <c r="C81" s="307"/>
      <c r="D81" s="307"/>
      <c r="E81" s="307"/>
      <c r="F81" s="307"/>
      <c r="G81" s="307"/>
      <c r="H81" s="307"/>
      <c r="I81" s="307"/>
      <c r="J81" s="319">
        <f>D81+E81+F81+G81+H81+I81</f>
        <v>0</v>
      </c>
      <c r="K81" s="424">
        <f>C81+J81</f>
        <v>0</v>
      </c>
    </row>
    <row r="82" spans="1:11" s="21" customFormat="1" ht="12" customHeight="1" thickBot="1">
      <c r="A82" s="434" t="s">
        <v>208</v>
      </c>
      <c r="B82" s="300" t="s">
        <v>228</v>
      </c>
      <c r="C82" s="287">
        <f>SUM(C83:C86)</f>
        <v>0</v>
      </c>
      <c r="D82" s="287">
        <f aca="true" t="shared" si="19" ref="D82:K82">SUM(D83:D86)</f>
        <v>0</v>
      </c>
      <c r="E82" s="287">
        <f t="shared" si="19"/>
        <v>0</v>
      </c>
      <c r="F82" s="287">
        <f t="shared" si="19"/>
        <v>0</v>
      </c>
      <c r="G82" s="287">
        <f t="shared" si="19"/>
        <v>0</v>
      </c>
      <c r="H82" s="287">
        <f t="shared" si="19"/>
        <v>0</v>
      </c>
      <c r="I82" s="287">
        <f t="shared" si="19"/>
        <v>0</v>
      </c>
      <c r="J82" s="287">
        <f t="shared" si="19"/>
        <v>0</v>
      </c>
      <c r="K82" s="415">
        <f t="shared" si="19"/>
        <v>0</v>
      </c>
    </row>
    <row r="83" spans="1:11" s="21" customFormat="1" ht="12" customHeight="1">
      <c r="A83" s="437" t="s">
        <v>209</v>
      </c>
      <c r="B83" s="290" t="s">
        <v>210</v>
      </c>
      <c r="C83" s="307"/>
      <c r="D83" s="307"/>
      <c r="E83" s="307"/>
      <c r="F83" s="307"/>
      <c r="G83" s="307"/>
      <c r="H83" s="307"/>
      <c r="I83" s="307"/>
      <c r="J83" s="319">
        <f aca="true" t="shared" si="20" ref="J83:J88">D83+E83+F83+G83+H83+I83</f>
        <v>0</v>
      </c>
      <c r="K83" s="424">
        <f aca="true" t="shared" si="21" ref="K83:K88">C83+J83</f>
        <v>0</v>
      </c>
    </row>
    <row r="84" spans="1:11" s="21" customFormat="1" ht="12" customHeight="1">
      <c r="A84" s="438" t="s">
        <v>211</v>
      </c>
      <c r="B84" s="295" t="s">
        <v>212</v>
      </c>
      <c r="C84" s="307"/>
      <c r="D84" s="307"/>
      <c r="E84" s="307"/>
      <c r="F84" s="307"/>
      <c r="G84" s="307"/>
      <c r="H84" s="307"/>
      <c r="I84" s="307"/>
      <c r="J84" s="319">
        <f t="shared" si="20"/>
        <v>0</v>
      </c>
      <c r="K84" s="424">
        <f t="shared" si="21"/>
        <v>0</v>
      </c>
    </row>
    <row r="85" spans="1:11" s="21" customFormat="1" ht="12" customHeight="1">
      <c r="A85" s="438" t="s">
        <v>213</v>
      </c>
      <c r="B85" s="295" t="s">
        <v>214</v>
      </c>
      <c r="C85" s="307"/>
      <c r="D85" s="307"/>
      <c r="E85" s="307"/>
      <c r="F85" s="307"/>
      <c r="G85" s="307"/>
      <c r="H85" s="307"/>
      <c r="I85" s="307"/>
      <c r="J85" s="319">
        <f t="shared" si="20"/>
        <v>0</v>
      </c>
      <c r="K85" s="424">
        <f t="shared" si="21"/>
        <v>0</v>
      </c>
    </row>
    <row r="86" spans="1:11" s="20" customFormat="1" ht="12" customHeight="1" thickBot="1">
      <c r="A86" s="439" t="s">
        <v>215</v>
      </c>
      <c r="B86" s="303" t="s">
        <v>216</v>
      </c>
      <c r="C86" s="307"/>
      <c r="D86" s="307"/>
      <c r="E86" s="307"/>
      <c r="F86" s="307"/>
      <c r="G86" s="307"/>
      <c r="H86" s="307"/>
      <c r="I86" s="307"/>
      <c r="J86" s="319">
        <f t="shared" si="20"/>
        <v>0</v>
      </c>
      <c r="K86" s="424">
        <f t="shared" si="21"/>
        <v>0</v>
      </c>
    </row>
    <row r="87" spans="1:11" s="20" customFormat="1" ht="12" customHeight="1" thickBot="1">
      <c r="A87" s="434" t="s">
        <v>217</v>
      </c>
      <c r="B87" s="300" t="s">
        <v>331</v>
      </c>
      <c r="C87" s="330"/>
      <c r="D87" s="330"/>
      <c r="E87" s="330"/>
      <c r="F87" s="330"/>
      <c r="G87" s="330"/>
      <c r="H87" s="330"/>
      <c r="I87" s="330"/>
      <c r="J87" s="287">
        <f t="shared" si="20"/>
        <v>0</v>
      </c>
      <c r="K87" s="415">
        <f t="shared" si="21"/>
        <v>0</v>
      </c>
    </row>
    <row r="88" spans="1:11" s="20" customFormat="1" ht="12" customHeight="1" thickBot="1">
      <c r="A88" s="434" t="s">
        <v>352</v>
      </c>
      <c r="B88" s="300" t="s">
        <v>218</v>
      </c>
      <c r="C88" s="330"/>
      <c r="D88" s="330"/>
      <c r="E88" s="330"/>
      <c r="F88" s="330"/>
      <c r="G88" s="330"/>
      <c r="H88" s="330"/>
      <c r="I88" s="330"/>
      <c r="J88" s="287">
        <f t="shared" si="20"/>
        <v>0</v>
      </c>
      <c r="K88" s="415">
        <f t="shared" si="21"/>
        <v>0</v>
      </c>
    </row>
    <row r="89" spans="1:11" s="20" customFormat="1" ht="12" customHeight="1" thickBot="1">
      <c r="A89" s="434" t="s">
        <v>353</v>
      </c>
      <c r="B89" s="300" t="s">
        <v>334</v>
      </c>
      <c r="C89" s="305">
        <f>+C66+C70+C75+C78+C82+C88+C87</f>
        <v>100706553</v>
      </c>
      <c r="D89" s="305">
        <f aca="true" t="shared" si="22" ref="D89:K89">+D66+D70+D75+D78+D82+D88+D87</f>
        <v>317678</v>
      </c>
      <c r="E89" s="305">
        <f t="shared" si="22"/>
        <v>0</v>
      </c>
      <c r="F89" s="305">
        <f t="shared" si="22"/>
        <v>6660958</v>
      </c>
      <c r="G89" s="305">
        <f t="shared" si="22"/>
        <v>0</v>
      </c>
      <c r="H89" s="305">
        <f t="shared" si="22"/>
        <v>0</v>
      </c>
      <c r="I89" s="305">
        <f t="shared" si="22"/>
        <v>0</v>
      </c>
      <c r="J89" s="305">
        <f t="shared" si="22"/>
        <v>6978636</v>
      </c>
      <c r="K89" s="422">
        <f t="shared" si="22"/>
        <v>107685189</v>
      </c>
    </row>
    <row r="90" spans="1:11" s="20" customFormat="1" ht="12" customHeight="1" thickBot="1">
      <c r="A90" s="440" t="s">
        <v>354</v>
      </c>
      <c r="B90" s="332" t="s">
        <v>355</v>
      </c>
      <c r="C90" s="305">
        <f>+C65+C89</f>
        <v>383073986</v>
      </c>
      <c r="D90" s="305">
        <f aca="true" t="shared" si="23" ref="D90:K90">+D65+D89</f>
        <v>8363817</v>
      </c>
      <c r="E90" s="305">
        <f t="shared" si="23"/>
        <v>13007857</v>
      </c>
      <c r="F90" s="305">
        <f t="shared" si="23"/>
        <v>15548734</v>
      </c>
      <c r="G90" s="305">
        <f t="shared" si="23"/>
        <v>0</v>
      </c>
      <c r="H90" s="305">
        <f t="shared" si="23"/>
        <v>0</v>
      </c>
      <c r="I90" s="305">
        <f t="shared" si="23"/>
        <v>0</v>
      </c>
      <c r="J90" s="305">
        <f t="shared" si="23"/>
        <v>36920408</v>
      </c>
      <c r="K90" s="422">
        <f t="shared" si="23"/>
        <v>419994394</v>
      </c>
    </row>
    <row r="91" spans="1:11" s="21" customFormat="1" ht="15" customHeight="1" thickBot="1">
      <c r="A91" s="441"/>
      <c r="B91" s="442"/>
      <c r="C91" s="443"/>
      <c r="D91" s="443"/>
      <c r="E91" s="443"/>
      <c r="F91" s="443"/>
      <c r="G91" s="443"/>
      <c r="H91" s="444"/>
      <c r="I91" s="444"/>
      <c r="J91" s="444"/>
      <c r="K91" s="444"/>
    </row>
    <row r="92" spans="1:11" s="19" customFormat="1" ht="16.5" customHeight="1" thickBot="1">
      <c r="A92" s="557" t="s">
        <v>36</v>
      </c>
      <c r="B92" s="558"/>
      <c r="C92" s="558"/>
      <c r="D92" s="558"/>
      <c r="E92" s="558"/>
      <c r="F92" s="558"/>
      <c r="G92" s="558"/>
      <c r="H92" s="558"/>
      <c r="I92" s="558"/>
      <c r="J92" s="558"/>
      <c r="K92" s="559"/>
    </row>
    <row r="93" spans="1:11" s="22" customFormat="1" ht="12" customHeight="1" thickBot="1">
      <c r="A93" s="337" t="s">
        <v>3</v>
      </c>
      <c r="B93" s="348" t="s">
        <v>556</v>
      </c>
      <c r="C93" s="349">
        <f>+C94+C95+C96+C97+C98+C111</f>
        <v>149403595</v>
      </c>
      <c r="D93" s="445">
        <f aca="true" t="shared" si="24" ref="D93:K93">+D94+D95+D96+D97+D98+D111</f>
        <v>1366650</v>
      </c>
      <c r="E93" s="445">
        <f t="shared" si="24"/>
        <v>9321737</v>
      </c>
      <c r="F93" s="445">
        <f t="shared" si="24"/>
        <v>6108510</v>
      </c>
      <c r="G93" s="445">
        <f t="shared" si="24"/>
        <v>0</v>
      </c>
      <c r="H93" s="445">
        <f t="shared" si="24"/>
        <v>0</v>
      </c>
      <c r="I93" s="349">
        <f t="shared" si="24"/>
        <v>0</v>
      </c>
      <c r="J93" s="349">
        <f t="shared" si="24"/>
        <v>16796897</v>
      </c>
      <c r="K93" s="446">
        <f t="shared" si="24"/>
        <v>166200492</v>
      </c>
    </row>
    <row r="94" spans="1:11" ht="12" customHeight="1">
      <c r="A94" s="447" t="s">
        <v>58</v>
      </c>
      <c r="B94" s="352" t="s">
        <v>32</v>
      </c>
      <c r="C94" s="354">
        <v>42353920</v>
      </c>
      <c r="D94" s="448">
        <v>-1878250</v>
      </c>
      <c r="E94" s="448">
        <v>2622384</v>
      </c>
      <c r="F94" s="448">
        <v>0</v>
      </c>
      <c r="G94" s="448"/>
      <c r="H94" s="448"/>
      <c r="I94" s="354"/>
      <c r="J94" s="355">
        <f aca="true" t="shared" si="25" ref="J94:J113">D94+E94+F94+G94+H94+I94</f>
        <v>744134</v>
      </c>
      <c r="K94" s="449">
        <f aca="true" t="shared" si="26" ref="K94:K113">C94+J94</f>
        <v>43098054</v>
      </c>
    </row>
    <row r="95" spans="1:11" ht="12" customHeight="1">
      <c r="A95" s="418" t="s">
        <v>59</v>
      </c>
      <c r="B95" s="357" t="s">
        <v>101</v>
      </c>
      <c r="C95" s="296">
        <v>6543416</v>
      </c>
      <c r="D95" s="296">
        <v>-401006</v>
      </c>
      <c r="E95" s="296">
        <v>308919</v>
      </c>
      <c r="F95" s="296"/>
      <c r="G95" s="296"/>
      <c r="H95" s="296"/>
      <c r="I95" s="296"/>
      <c r="J95" s="358">
        <f t="shared" si="25"/>
        <v>-92087</v>
      </c>
      <c r="K95" s="420">
        <f t="shared" si="26"/>
        <v>6451329</v>
      </c>
    </row>
    <row r="96" spans="1:11" ht="12" customHeight="1">
      <c r="A96" s="418" t="s">
        <v>60</v>
      </c>
      <c r="B96" s="357" t="s">
        <v>77</v>
      </c>
      <c r="C96" s="301">
        <v>49894169</v>
      </c>
      <c r="D96" s="301">
        <v>2481200</v>
      </c>
      <c r="E96" s="301">
        <v>3850672</v>
      </c>
      <c r="F96" s="301">
        <v>-535747</v>
      </c>
      <c r="G96" s="301"/>
      <c r="H96" s="296"/>
      <c r="I96" s="301"/>
      <c r="J96" s="360">
        <f t="shared" si="25"/>
        <v>5796125</v>
      </c>
      <c r="K96" s="421">
        <f t="shared" si="26"/>
        <v>55690294</v>
      </c>
    </row>
    <row r="97" spans="1:11" ht="12" customHeight="1">
      <c r="A97" s="418" t="s">
        <v>61</v>
      </c>
      <c r="B97" s="362" t="s">
        <v>102</v>
      </c>
      <c r="C97" s="301">
        <v>26098000</v>
      </c>
      <c r="D97" s="301">
        <v>115000</v>
      </c>
      <c r="E97" s="301">
        <v>1298500</v>
      </c>
      <c r="F97" s="301"/>
      <c r="G97" s="301"/>
      <c r="H97" s="301"/>
      <c r="I97" s="301"/>
      <c r="J97" s="360">
        <f t="shared" si="25"/>
        <v>1413500</v>
      </c>
      <c r="K97" s="421">
        <f t="shared" si="26"/>
        <v>27511500</v>
      </c>
    </row>
    <row r="98" spans="1:11" ht="12" customHeight="1">
      <c r="A98" s="418" t="s">
        <v>69</v>
      </c>
      <c r="B98" s="363" t="s">
        <v>103</v>
      </c>
      <c r="C98" s="301">
        <v>14814090</v>
      </c>
      <c r="D98" s="301">
        <v>2749706</v>
      </c>
      <c r="E98" s="301">
        <v>377600</v>
      </c>
      <c r="F98" s="301"/>
      <c r="G98" s="301"/>
      <c r="H98" s="301"/>
      <c r="I98" s="301"/>
      <c r="J98" s="360">
        <f t="shared" si="25"/>
        <v>3127306</v>
      </c>
      <c r="K98" s="421">
        <f t="shared" si="26"/>
        <v>17941396</v>
      </c>
    </row>
    <row r="99" spans="1:11" ht="12" customHeight="1">
      <c r="A99" s="418" t="s">
        <v>62</v>
      </c>
      <c r="B99" s="357" t="s">
        <v>356</v>
      </c>
      <c r="C99" s="301"/>
      <c r="D99" s="301"/>
      <c r="E99" s="301"/>
      <c r="F99" s="301"/>
      <c r="G99" s="301"/>
      <c r="H99" s="301"/>
      <c r="I99" s="301"/>
      <c r="J99" s="360">
        <f t="shared" si="25"/>
        <v>0</v>
      </c>
      <c r="K99" s="421">
        <f t="shared" si="26"/>
        <v>0</v>
      </c>
    </row>
    <row r="100" spans="1:11" ht="12" customHeight="1">
      <c r="A100" s="418" t="s">
        <v>63</v>
      </c>
      <c r="B100" s="365" t="s">
        <v>297</v>
      </c>
      <c r="C100" s="301"/>
      <c r="D100" s="301"/>
      <c r="E100" s="301"/>
      <c r="F100" s="301"/>
      <c r="G100" s="301"/>
      <c r="H100" s="301"/>
      <c r="I100" s="301"/>
      <c r="J100" s="360">
        <f t="shared" si="25"/>
        <v>0</v>
      </c>
      <c r="K100" s="421">
        <f t="shared" si="26"/>
        <v>0</v>
      </c>
    </row>
    <row r="101" spans="1:11" ht="12" customHeight="1">
      <c r="A101" s="418" t="s">
        <v>70</v>
      </c>
      <c r="B101" s="365" t="s">
        <v>296</v>
      </c>
      <c r="C101" s="301"/>
      <c r="D101" s="301">
        <v>618950</v>
      </c>
      <c r="E101" s="301"/>
      <c r="F101" s="301"/>
      <c r="G101" s="301"/>
      <c r="H101" s="301"/>
      <c r="I101" s="301"/>
      <c r="J101" s="360">
        <f t="shared" si="25"/>
        <v>618950</v>
      </c>
      <c r="K101" s="421">
        <f t="shared" si="26"/>
        <v>618950</v>
      </c>
    </row>
    <row r="102" spans="1:11" ht="12" customHeight="1">
      <c r="A102" s="418" t="s">
        <v>71</v>
      </c>
      <c r="B102" s="365" t="s">
        <v>234</v>
      </c>
      <c r="C102" s="301"/>
      <c r="D102" s="301"/>
      <c r="E102" s="301"/>
      <c r="F102" s="301"/>
      <c r="G102" s="301"/>
      <c r="H102" s="301"/>
      <c r="I102" s="301"/>
      <c r="J102" s="360">
        <f t="shared" si="25"/>
        <v>0</v>
      </c>
      <c r="K102" s="421">
        <f t="shared" si="26"/>
        <v>0</v>
      </c>
    </row>
    <row r="103" spans="1:11" ht="12" customHeight="1">
      <c r="A103" s="418" t="s">
        <v>72</v>
      </c>
      <c r="B103" s="366" t="s">
        <v>235</v>
      </c>
      <c r="C103" s="301"/>
      <c r="D103" s="301"/>
      <c r="E103" s="301"/>
      <c r="F103" s="301"/>
      <c r="G103" s="301"/>
      <c r="H103" s="301"/>
      <c r="I103" s="301"/>
      <c r="J103" s="360">
        <f t="shared" si="25"/>
        <v>0</v>
      </c>
      <c r="K103" s="421">
        <f t="shared" si="26"/>
        <v>0</v>
      </c>
    </row>
    <row r="104" spans="1:11" ht="12" customHeight="1">
      <c r="A104" s="418" t="s">
        <v>73</v>
      </c>
      <c r="B104" s="366" t="s">
        <v>236</v>
      </c>
      <c r="C104" s="301"/>
      <c r="D104" s="301"/>
      <c r="E104" s="301"/>
      <c r="F104" s="301"/>
      <c r="G104" s="301"/>
      <c r="H104" s="301"/>
      <c r="I104" s="301"/>
      <c r="J104" s="360">
        <f t="shared" si="25"/>
        <v>0</v>
      </c>
      <c r="K104" s="421">
        <f t="shared" si="26"/>
        <v>0</v>
      </c>
    </row>
    <row r="105" spans="1:11" ht="12" customHeight="1">
      <c r="A105" s="418" t="s">
        <v>75</v>
      </c>
      <c r="B105" s="365" t="s">
        <v>237</v>
      </c>
      <c r="C105" s="301">
        <v>2830200</v>
      </c>
      <c r="D105" s="301">
        <v>377600</v>
      </c>
      <c r="E105" s="301">
        <v>377600</v>
      </c>
      <c r="F105" s="301"/>
      <c r="G105" s="301"/>
      <c r="H105" s="301"/>
      <c r="I105" s="301"/>
      <c r="J105" s="360">
        <f t="shared" si="25"/>
        <v>755200</v>
      </c>
      <c r="K105" s="421">
        <f t="shared" si="26"/>
        <v>3585400</v>
      </c>
    </row>
    <row r="106" spans="1:11" ht="12" customHeight="1">
      <c r="A106" s="418" t="s">
        <v>104</v>
      </c>
      <c r="B106" s="365" t="s">
        <v>238</v>
      </c>
      <c r="C106" s="301"/>
      <c r="D106" s="301"/>
      <c r="E106" s="301"/>
      <c r="F106" s="301"/>
      <c r="G106" s="301"/>
      <c r="H106" s="301"/>
      <c r="I106" s="301"/>
      <c r="J106" s="360">
        <f t="shared" si="25"/>
        <v>0</v>
      </c>
      <c r="K106" s="421">
        <f t="shared" si="26"/>
        <v>0</v>
      </c>
    </row>
    <row r="107" spans="1:11" ht="12" customHeight="1">
      <c r="A107" s="418" t="s">
        <v>232</v>
      </c>
      <c r="B107" s="366" t="s">
        <v>239</v>
      </c>
      <c r="C107" s="296"/>
      <c r="D107" s="301"/>
      <c r="E107" s="301"/>
      <c r="F107" s="301"/>
      <c r="G107" s="301"/>
      <c r="H107" s="301"/>
      <c r="I107" s="301"/>
      <c r="J107" s="360">
        <f t="shared" si="25"/>
        <v>0</v>
      </c>
      <c r="K107" s="421">
        <f t="shared" si="26"/>
        <v>0</v>
      </c>
    </row>
    <row r="108" spans="1:11" ht="12" customHeight="1">
      <c r="A108" s="450" t="s">
        <v>233</v>
      </c>
      <c r="B108" s="364" t="s">
        <v>240</v>
      </c>
      <c r="C108" s="301"/>
      <c r="D108" s="301"/>
      <c r="E108" s="301"/>
      <c r="F108" s="301"/>
      <c r="G108" s="301"/>
      <c r="H108" s="301"/>
      <c r="I108" s="301"/>
      <c r="J108" s="360">
        <f t="shared" si="25"/>
        <v>0</v>
      </c>
      <c r="K108" s="421">
        <f t="shared" si="26"/>
        <v>0</v>
      </c>
    </row>
    <row r="109" spans="1:11" ht="12" customHeight="1">
      <c r="A109" s="418" t="s">
        <v>294</v>
      </c>
      <c r="B109" s="364" t="s">
        <v>241</v>
      </c>
      <c r="C109" s="301"/>
      <c r="D109" s="301"/>
      <c r="E109" s="301"/>
      <c r="F109" s="301"/>
      <c r="G109" s="301"/>
      <c r="H109" s="301"/>
      <c r="I109" s="301"/>
      <c r="J109" s="360">
        <f t="shared" si="25"/>
        <v>0</v>
      </c>
      <c r="K109" s="421">
        <f t="shared" si="26"/>
        <v>0</v>
      </c>
    </row>
    <row r="110" spans="1:11" ht="12" customHeight="1">
      <c r="A110" s="418" t="s">
        <v>295</v>
      </c>
      <c r="B110" s="366" t="s">
        <v>242</v>
      </c>
      <c r="C110" s="296">
        <v>11983890</v>
      </c>
      <c r="D110" s="296">
        <v>1753156</v>
      </c>
      <c r="E110" s="296"/>
      <c r="F110" s="296"/>
      <c r="G110" s="296"/>
      <c r="H110" s="296"/>
      <c r="I110" s="296"/>
      <c r="J110" s="358">
        <f t="shared" si="25"/>
        <v>1753156</v>
      </c>
      <c r="K110" s="420">
        <f t="shared" si="26"/>
        <v>13737046</v>
      </c>
    </row>
    <row r="111" spans="1:11" ht="12" customHeight="1">
      <c r="A111" s="418" t="s">
        <v>299</v>
      </c>
      <c r="B111" s="362" t="s">
        <v>33</v>
      </c>
      <c r="C111" s="296">
        <v>9700000</v>
      </c>
      <c r="D111" s="296">
        <v>-1700000</v>
      </c>
      <c r="E111" s="296">
        <v>863662</v>
      </c>
      <c r="F111" s="296">
        <v>6644257</v>
      </c>
      <c r="G111" s="296"/>
      <c r="H111" s="296"/>
      <c r="I111" s="296"/>
      <c r="J111" s="358">
        <f t="shared" si="25"/>
        <v>5807919</v>
      </c>
      <c r="K111" s="420">
        <f t="shared" si="26"/>
        <v>15507919</v>
      </c>
    </row>
    <row r="112" spans="1:11" ht="12" customHeight="1">
      <c r="A112" s="419" t="s">
        <v>300</v>
      </c>
      <c r="B112" s="357" t="s">
        <v>357</v>
      </c>
      <c r="C112" s="301">
        <v>4000000</v>
      </c>
      <c r="D112" s="301"/>
      <c r="E112" s="301">
        <v>863662</v>
      </c>
      <c r="F112" s="301">
        <v>6644257</v>
      </c>
      <c r="G112" s="301"/>
      <c r="H112" s="301"/>
      <c r="I112" s="301"/>
      <c r="J112" s="360">
        <f t="shared" si="25"/>
        <v>7507919</v>
      </c>
      <c r="K112" s="421">
        <f t="shared" si="26"/>
        <v>11507919</v>
      </c>
    </row>
    <row r="113" spans="1:11" ht="12" customHeight="1" thickBot="1">
      <c r="A113" s="430" t="s">
        <v>301</v>
      </c>
      <c r="B113" s="451" t="s">
        <v>358</v>
      </c>
      <c r="C113" s="369">
        <v>5700000</v>
      </c>
      <c r="D113" s="369">
        <v>-1700000</v>
      </c>
      <c r="E113" s="369"/>
      <c r="F113" s="369"/>
      <c r="G113" s="369"/>
      <c r="H113" s="369"/>
      <c r="I113" s="369"/>
      <c r="J113" s="370">
        <f t="shared" si="25"/>
        <v>-1700000</v>
      </c>
      <c r="K113" s="452">
        <f t="shared" si="26"/>
        <v>4000000</v>
      </c>
    </row>
    <row r="114" spans="1:11" ht="12" customHeight="1" thickBot="1">
      <c r="A114" s="342" t="s">
        <v>4</v>
      </c>
      <c r="B114" s="402" t="s">
        <v>554</v>
      </c>
      <c r="C114" s="287">
        <f>+C115+C117+C119</f>
        <v>77425965</v>
      </c>
      <c r="D114" s="287">
        <f aca="true" t="shared" si="27" ref="D114:K114">+D115+D117+D119</f>
        <v>0</v>
      </c>
      <c r="E114" s="287">
        <f t="shared" si="27"/>
        <v>6801256</v>
      </c>
      <c r="F114" s="287">
        <f t="shared" si="27"/>
        <v>9440224</v>
      </c>
      <c r="G114" s="287">
        <f t="shared" si="27"/>
        <v>0</v>
      </c>
      <c r="H114" s="287">
        <f t="shared" si="27"/>
        <v>0</v>
      </c>
      <c r="I114" s="287">
        <f t="shared" si="27"/>
        <v>0</v>
      </c>
      <c r="J114" s="287">
        <f t="shared" si="27"/>
        <v>16241480</v>
      </c>
      <c r="K114" s="415">
        <f t="shared" si="27"/>
        <v>93667445</v>
      </c>
    </row>
    <row r="115" spans="1:11" ht="12" customHeight="1">
      <c r="A115" s="416" t="s">
        <v>64</v>
      </c>
      <c r="B115" s="357" t="s">
        <v>118</v>
      </c>
      <c r="C115" s="291">
        <v>13895965</v>
      </c>
      <c r="D115" s="291"/>
      <c r="E115" s="291">
        <v>2826608</v>
      </c>
      <c r="F115" s="291">
        <v>3142075</v>
      </c>
      <c r="G115" s="291"/>
      <c r="H115" s="291"/>
      <c r="I115" s="291"/>
      <c r="J115" s="292">
        <f aca="true" t="shared" si="28" ref="J115:J127">D115+E115+F115+G115+H115+I115</f>
        <v>5968683</v>
      </c>
      <c r="K115" s="417">
        <f aca="true" t="shared" si="29" ref="K115:K127">C115+J115</f>
        <v>19864648</v>
      </c>
    </row>
    <row r="116" spans="1:11" ht="12" customHeight="1">
      <c r="A116" s="416" t="s">
        <v>65</v>
      </c>
      <c r="B116" s="376" t="s">
        <v>246</v>
      </c>
      <c r="C116" s="291"/>
      <c r="D116" s="291"/>
      <c r="E116" s="291">
        <v>1052642</v>
      </c>
      <c r="F116" s="291"/>
      <c r="G116" s="291"/>
      <c r="H116" s="291"/>
      <c r="I116" s="291"/>
      <c r="J116" s="292">
        <f t="shared" si="28"/>
        <v>1052642</v>
      </c>
      <c r="K116" s="417">
        <f t="shared" si="29"/>
        <v>1052642</v>
      </c>
    </row>
    <row r="117" spans="1:11" ht="12" customHeight="1">
      <c r="A117" s="416" t="s">
        <v>66</v>
      </c>
      <c r="B117" s="376" t="s">
        <v>105</v>
      </c>
      <c r="C117" s="296">
        <v>63530000</v>
      </c>
      <c r="D117" s="296"/>
      <c r="E117" s="296">
        <v>3974648</v>
      </c>
      <c r="F117" s="296">
        <v>6298149</v>
      </c>
      <c r="G117" s="296"/>
      <c r="H117" s="296"/>
      <c r="I117" s="296"/>
      <c r="J117" s="358">
        <f t="shared" si="28"/>
        <v>10272797</v>
      </c>
      <c r="K117" s="420">
        <f t="shared" si="29"/>
        <v>73802797</v>
      </c>
    </row>
    <row r="118" spans="1:11" ht="12" customHeight="1">
      <c r="A118" s="416" t="s">
        <v>67</v>
      </c>
      <c r="B118" s="376" t="s">
        <v>247</v>
      </c>
      <c r="C118" s="296">
        <v>59530000</v>
      </c>
      <c r="D118" s="296"/>
      <c r="E118" s="296"/>
      <c r="F118" s="296"/>
      <c r="G118" s="296"/>
      <c r="H118" s="296"/>
      <c r="I118" s="296"/>
      <c r="J118" s="358">
        <f t="shared" si="28"/>
        <v>0</v>
      </c>
      <c r="K118" s="420">
        <f t="shared" si="29"/>
        <v>59530000</v>
      </c>
    </row>
    <row r="119" spans="1:11" ht="12" customHeight="1">
      <c r="A119" s="416" t="s">
        <v>68</v>
      </c>
      <c r="B119" s="299" t="s">
        <v>120</v>
      </c>
      <c r="C119" s="296"/>
      <c r="D119" s="296"/>
      <c r="E119" s="296"/>
      <c r="F119" s="296"/>
      <c r="G119" s="296"/>
      <c r="H119" s="296"/>
      <c r="I119" s="296"/>
      <c r="J119" s="358">
        <f t="shared" si="28"/>
        <v>0</v>
      </c>
      <c r="K119" s="420">
        <f t="shared" si="29"/>
        <v>0</v>
      </c>
    </row>
    <row r="120" spans="1:11" ht="12" customHeight="1">
      <c r="A120" s="416" t="s">
        <v>74</v>
      </c>
      <c r="B120" s="297" t="s">
        <v>287</v>
      </c>
      <c r="C120" s="296"/>
      <c r="D120" s="296"/>
      <c r="E120" s="296"/>
      <c r="F120" s="296"/>
      <c r="G120" s="296"/>
      <c r="H120" s="296"/>
      <c r="I120" s="296"/>
      <c r="J120" s="358">
        <f t="shared" si="28"/>
        <v>0</v>
      </c>
      <c r="K120" s="420">
        <f t="shared" si="29"/>
        <v>0</v>
      </c>
    </row>
    <row r="121" spans="1:11" ht="12" customHeight="1">
      <c r="A121" s="416" t="s">
        <v>76</v>
      </c>
      <c r="B121" s="378" t="s">
        <v>252</v>
      </c>
      <c r="C121" s="296"/>
      <c r="D121" s="296"/>
      <c r="E121" s="296"/>
      <c r="F121" s="296"/>
      <c r="G121" s="296"/>
      <c r="H121" s="296"/>
      <c r="I121" s="296"/>
      <c r="J121" s="358">
        <f t="shared" si="28"/>
        <v>0</v>
      </c>
      <c r="K121" s="420">
        <f t="shared" si="29"/>
        <v>0</v>
      </c>
    </row>
    <row r="122" spans="1:11" ht="12" customHeight="1">
      <c r="A122" s="416" t="s">
        <v>106</v>
      </c>
      <c r="B122" s="366" t="s">
        <v>236</v>
      </c>
      <c r="C122" s="296"/>
      <c r="D122" s="296"/>
      <c r="E122" s="296"/>
      <c r="F122" s="296"/>
      <c r="G122" s="296"/>
      <c r="H122" s="296"/>
      <c r="I122" s="296"/>
      <c r="J122" s="358">
        <f t="shared" si="28"/>
        <v>0</v>
      </c>
      <c r="K122" s="420">
        <f t="shared" si="29"/>
        <v>0</v>
      </c>
    </row>
    <row r="123" spans="1:11" ht="12" customHeight="1">
      <c r="A123" s="416" t="s">
        <v>107</v>
      </c>
      <c r="B123" s="366" t="s">
        <v>251</v>
      </c>
      <c r="C123" s="296"/>
      <c r="D123" s="296"/>
      <c r="E123" s="296"/>
      <c r="F123" s="296"/>
      <c r="G123" s="296"/>
      <c r="H123" s="296"/>
      <c r="I123" s="296"/>
      <c r="J123" s="358">
        <f t="shared" si="28"/>
        <v>0</v>
      </c>
      <c r="K123" s="420">
        <f t="shared" si="29"/>
        <v>0</v>
      </c>
    </row>
    <row r="124" spans="1:11" ht="12" customHeight="1">
      <c r="A124" s="416" t="s">
        <v>108</v>
      </c>
      <c r="B124" s="366" t="s">
        <v>250</v>
      </c>
      <c r="C124" s="296"/>
      <c r="D124" s="296"/>
      <c r="E124" s="296"/>
      <c r="F124" s="296"/>
      <c r="G124" s="296"/>
      <c r="H124" s="296"/>
      <c r="I124" s="296"/>
      <c r="J124" s="358">
        <f t="shared" si="28"/>
        <v>0</v>
      </c>
      <c r="K124" s="420">
        <f t="shared" si="29"/>
        <v>0</v>
      </c>
    </row>
    <row r="125" spans="1:11" ht="12" customHeight="1">
      <c r="A125" s="416" t="s">
        <v>243</v>
      </c>
      <c r="B125" s="366" t="s">
        <v>239</v>
      </c>
      <c r="C125" s="296"/>
      <c r="D125" s="296"/>
      <c r="E125" s="296"/>
      <c r="F125" s="296"/>
      <c r="G125" s="296"/>
      <c r="H125" s="296"/>
      <c r="I125" s="296"/>
      <c r="J125" s="358">
        <f t="shared" si="28"/>
        <v>0</v>
      </c>
      <c r="K125" s="420">
        <f t="shared" si="29"/>
        <v>0</v>
      </c>
    </row>
    <row r="126" spans="1:11" ht="12" customHeight="1">
      <c r="A126" s="416" t="s">
        <v>244</v>
      </c>
      <c r="B126" s="366" t="s">
        <v>249</v>
      </c>
      <c r="C126" s="296"/>
      <c r="D126" s="296"/>
      <c r="E126" s="296"/>
      <c r="F126" s="296"/>
      <c r="G126" s="296"/>
      <c r="H126" s="296"/>
      <c r="I126" s="296"/>
      <c r="J126" s="358">
        <f t="shared" si="28"/>
        <v>0</v>
      </c>
      <c r="K126" s="420">
        <f t="shared" si="29"/>
        <v>0</v>
      </c>
    </row>
    <row r="127" spans="1:11" ht="12" customHeight="1" thickBot="1">
      <c r="A127" s="450" t="s">
        <v>245</v>
      </c>
      <c r="B127" s="366" t="s">
        <v>248</v>
      </c>
      <c r="C127" s="301"/>
      <c r="D127" s="301"/>
      <c r="E127" s="301"/>
      <c r="F127" s="301"/>
      <c r="G127" s="301"/>
      <c r="H127" s="301"/>
      <c r="I127" s="301"/>
      <c r="J127" s="360">
        <f t="shared" si="28"/>
        <v>0</v>
      </c>
      <c r="K127" s="421">
        <f t="shared" si="29"/>
        <v>0</v>
      </c>
    </row>
    <row r="128" spans="1:11" ht="12" customHeight="1" thickBot="1">
      <c r="A128" s="342" t="s">
        <v>5</v>
      </c>
      <c r="B128" s="380" t="s">
        <v>304</v>
      </c>
      <c r="C128" s="287">
        <f>+C93+C114</f>
        <v>226829560</v>
      </c>
      <c r="D128" s="287">
        <f aca="true" t="shared" si="30" ref="D128:K128">+D93+D114</f>
        <v>1366650</v>
      </c>
      <c r="E128" s="287">
        <f t="shared" si="30"/>
        <v>16122993</v>
      </c>
      <c r="F128" s="287">
        <f t="shared" si="30"/>
        <v>15548734</v>
      </c>
      <c r="G128" s="287">
        <f t="shared" si="30"/>
        <v>0</v>
      </c>
      <c r="H128" s="287">
        <f t="shared" si="30"/>
        <v>0</v>
      </c>
      <c r="I128" s="287">
        <f t="shared" si="30"/>
        <v>0</v>
      </c>
      <c r="J128" s="287">
        <f t="shared" si="30"/>
        <v>33038377</v>
      </c>
      <c r="K128" s="415">
        <f t="shared" si="30"/>
        <v>259867937</v>
      </c>
    </row>
    <row r="129" spans="1:11" ht="12" customHeight="1" thickBot="1">
      <c r="A129" s="342" t="s">
        <v>6</v>
      </c>
      <c r="B129" s="380" t="s">
        <v>305</v>
      </c>
      <c r="C129" s="287">
        <f>+C130+C131+C132</f>
        <v>0</v>
      </c>
      <c r="D129" s="287">
        <f aca="true" t="shared" si="31" ref="D129:K129">+D130+D131+D132</f>
        <v>0</v>
      </c>
      <c r="E129" s="287">
        <f t="shared" si="31"/>
        <v>0</v>
      </c>
      <c r="F129" s="287">
        <f t="shared" si="31"/>
        <v>0</v>
      </c>
      <c r="G129" s="287">
        <f t="shared" si="31"/>
        <v>0</v>
      </c>
      <c r="H129" s="287">
        <f t="shared" si="31"/>
        <v>0</v>
      </c>
      <c r="I129" s="287">
        <f t="shared" si="31"/>
        <v>0</v>
      </c>
      <c r="J129" s="287">
        <f t="shared" si="31"/>
        <v>0</v>
      </c>
      <c r="K129" s="415">
        <f t="shared" si="31"/>
        <v>0</v>
      </c>
    </row>
    <row r="130" spans="1:11" s="22" customFormat="1" ht="12" customHeight="1">
      <c r="A130" s="416" t="s">
        <v>151</v>
      </c>
      <c r="B130" s="382" t="s">
        <v>361</v>
      </c>
      <c r="C130" s="296"/>
      <c r="D130" s="296"/>
      <c r="E130" s="296"/>
      <c r="F130" s="296"/>
      <c r="G130" s="296"/>
      <c r="H130" s="296"/>
      <c r="I130" s="296"/>
      <c r="J130" s="358">
        <f>D130+E130+F130+G130+H130+I130</f>
        <v>0</v>
      </c>
      <c r="K130" s="420">
        <f>C130+J130</f>
        <v>0</v>
      </c>
    </row>
    <row r="131" spans="1:11" ht="12" customHeight="1">
      <c r="A131" s="416" t="s">
        <v>152</v>
      </c>
      <c r="B131" s="382" t="s">
        <v>313</v>
      </c>
      <c r="C131" s="296"/>
      <c r="D131" s="296"/>
      <c r="E131" s="296"/>
      <c r="F131" s="296"/>
      <c r="G131" s="296"/>
      <c r="H131" s="296"/>
      <c r="I131" s="296"/>
      <c r="J131" s="358">
        <f>D131+E131+F131+G131+H131+I131</f>
        <v>0</v>
      </c>
      <c r="K131" s="420">
        <f>C131+J131</f>
        <v>0</v>
      </c>
    </row>
    <row r="132" spans="1:11" ht="12" customHeight="1" thickBot="1">
      <c r="A132" s="450" t="s">
        <v>153</v>
      </c>
      <c r="B132" s="384" t="s">
        <v>360</v>
      </c>
      <c r="C132" s="296"/>
      <c r="D132" s="296"/>
      <c r="E132" s="296"/>
      <c r="F132" s="296"/>
      <c r="G132" s="296"/>
      <c r="H132" s="296"/>
      <c r="I132" s="296"/>
      <c r="J132" s="358">
        <f>D132+E132+F132+G132+H132+I132</f>
        <v>0</v>
      </c>
      <c r="K132" s="420">
        <f>C132+J132</f>
        <v>0</v>
      </c>
    </row>
    <row r="133" spans="1:11" ht="12" customHeight="1" thickBot="1">
      <c r="A133" s="342" t="s">
        <v>7</v>
      </c>
      <c r="B133" s="380" t="s">
        <v>306</v>
      </c>
      <c r="C133" s="287">
        <f>+C134+C135+C136+C137+C138+C139</f>
        <v>0</v>
      </c>
      <c r="D133" s="287">
        <f aca="true" t="shared" si="32" ref="D133:K133">+D134+D135+D136+D137+D138+D139</f>
        <v>0</v>
      </c>
      <c r="E133" s="287">
        <f t="shared" si="32"/>
        <v>0</v>
      </c>
      <c r="F133" s="287">
        <f t="shared" si="32"/>
        <v>0</v>
      </c>
      <c r="G133" s="287">
        <f t="shared" si="32"/>
        <v>0</v>
      </c>
      <c r="H133" s="287">
        <f t="shared" si="32"/>
        <v>0</v>
      </c>
      <c r="I133" s="287">
        <f t="shared" si="32"/>
        <v>0</v>
      </c>
      <c r="J133" s="287">
        <f t="shared" si="32"/>
        <v>0</v>
      </c>
      <c r="K133" s="415">
        <f t="shared" si="32"/>
        <v>0</v>
      </c>
    </row>
    <row r="134" spans="1:11" ht="12" customHeight="1">
      <c r="A134" s="416" t="s">
        <v>51</v>
      </c>
      <c r="B134" s="382" t="s">
        <v>315</v>
      </c>
      <c r="C134" s="296"/>
      <c r="D134" s="296"/>
      <c r="E134" s="296"/>
      <c r="F134" s="296"/>
      <c r="G134" s="296"/>
      <c r="H134" s="296"/>
      <c r="I134" s="296"/>
      <c r="J134" s="358">
        <f aca="true" t="shared" si="33" ref="J134:J139">D134+E134+F134+G134+H134+I134</f>
        <v>0</v>
      </c>
      <c r="K134" s="420">
        <f aca="true" t="shared" si="34" ref="K134:K139">C134+J134</f>
        <v>0</v>
      </c>
    </row>
    <row r="135" spans="1:11" ht="12" customHeight="1">
      <c r="A135" s="416" t="s">
        <v>52</v>
      </c>
      <c r="B135" s="382" t="s">
        <v>307</v>
      </c>
      <c r="C135" s="296"/>
      <c r="D135" s="296"/>
      <c r="E135" s="296"/>
      <c r="F135" s="296"/>
      <c r="G135" s="296"/>
      <c r="H135" s="296"/>
      <c r="I135" s="296"/>
      <c r="J135" s="358">
        <f t="shared" si="33"/>
        <v>0</v>
      </c>
      <c r="K135" s="420">
        <f t="shared" si="34"/>
        <v>0</v>
      </c>
    </row>
    <row r="136" spans="1:11" ht="12" customHeight="1">
      <c r="A136" s="416" t="s">
        <v>53</v>
      </c>
      <c r="B136" s="382" t="s">
        <v>308</v>
      </c>
      <c r="C136" s="296"/>
      <c r="D136" s="296"/>
      <c r="E136" s="296"/>
      <c r="F136" s="296"/>
      <c r="G136" s="296"/>
      <c r="H136" s="296"/>
      <c r="I136" s="296"/>
      <c r="J136" s="358">
        <f t="shared" si="33"/>
        <v>0</v>
      </c>
      <c r="K136" s="420">
        <f t="shared" si="34"/>
        <v>0</v>
      </c>
    </row>
    <row r="137" spans="1:11" ht="12" customHeight="1">
      <c r="A137" s="416" t="s">
        <v>93</v>
      </c>
      <c r="B137" s="382" t="s">
        <v>359</v>
      </c>
      <c r="C137" s="296"/>
      <c r="D137" s="296"/>
      <c r="E137" s="296"/>
      <c r="F137" s="296"/>
      <c r="G137" s="296"/>
      <c r="H137" s="296"/>
      <c r="I137" s="296"/>
      <c r="J137" s="358">
        <f t="shared" si="33"/>
        <v>0</v>
      </c>
      <c r="K137" s="420">
        <f t="shared" si="34"/>
        <v>0</v>
      </c>
    </row>
    <row r="138" spans="1:11" ht="12" customHeight="1">
      <c r="A138" s="416" t="s">
        <v>94</v>
      </c>
      <c r="B138" s="382" t="s">
        <v>310</v>
      </c>
      <c r="C138" s="296"/>
      <c r="D138" s="296"/>
      <c r="E138" s="296"/>
      <c r="F138" s="296"/>
      <c r="G138" s="296"/>
      <c r="H138" s="296"/>
      <c r="I138" s="296"/>
      <c r="J138" s="358">
        <f t="shared" si="33"/>
        <v>0</v>
      </c>
      <c r="K138" s="420">
        <f t="shared" si="34"/>
        <v>0</v>
      </c>
    </row>
    <row r="139" spans="1:11" s="22" customFormat="1" ht="12" customHeight="1" thickBot="1">
      <c r="A139" s="450" t="s">
        <v>95</v>
      </c>
      <c r="B139" s="384" t="s">
        <v>311</v>
      </c>
      <c r="C139" s="296"/>
      <c r="D139" s="296"/>
      <c r="E139" s="296"/>
      <c r="F139" s="296"/>
      <c r="G139" s="296"/>
      <c r="H139" s="296"/>
      <c r="I139" s="296"/>
      <c r="J139" s="358">
        <f t="shared" si="33"/>
        <v>0</v>
      </c>
      <c r="K139" s="420">
        <f t="shared" si="34"/>
        <v>0</v>
      </c>
    </row>
    <row r="140" spans="1:17" ht="12" customHeight="1" thickBot="1">
      <c r="A140" s="342" t="s">
        <v>8</v>
      </c>
      <c r="B140" s="380" t="s">
        <v>365</v>
      </c>
      <c r="C140" s="305">
        <f>+C141+C142+C144+C145+C143</f>
        <v>156244426</v>
      </c>
      <c r="D140" s="305">
        <f aca="true" t="shared" si="35" ref="D140:K140">+D141+D142+D144+D145+D143</f>
        <v>6997167</v>
      </c>
      <c r="E140" s="305">
        <f t="shared" si="35"/>
        <v>-3115136</v>
      </c>
      <c r="F140" s="305">
        <f t="shared" si="35"/>
        <v>0</v>
      </c>
      <c r="G140" s="305">
        <f t="shared" si="35"/>
        <v>0</v>
      </c>
      <c r="H140" s="305">
        <f t="shared" si="35"/>
        <v>0</v>
      </c>
      <c r="I140" s="305">
        <f t="shared" si="35"/>
        <v>0</v>
      </c>
      <c r="J140" s="305">
        <f t="shared" si="35"/>
        <v>3882031</v>
      </c>
      <c r="K140" s="422">
        <f t="shared" si="35"/>
        <v>160126457</v>
      </c>
      <c r="Q140" s="38"/>
    </row>
    <row r="141" spans="1:11" ht="12.75">
      <c r="A141" s="416" t="s">
        <v>54</v>
      </c>
      <c r="B141" s="382" t="s">
        <v>253</v>
      </c>
      <c r="C141" s="296"/>
      <c r="D141" s="296"/>
      <c r="E141" s="296"/>
      <c r="F141" s="296"/>
      <c r="G141" s="296"/>
      <c r="H141" s="296"/>
      <c r="I141" s="296"/>
      <c r="J141" s="358">
        <f>D141+E141+F141+G141+H141+I141</f>
        <v>0</v>
      </c>
      <c r="K141" s="420">
        <f>C141+J141</f>
        <v>0</v>
      </c>
    </row>
    <row r="142" spans="1:11" ht="12" customHeight="1">
      <c r="A142" s="416" t="s">
        <v>55</v>
      </c>
      <c r="B142" s="382" t="s">
        <v>254</v>
      </c>
      <c r="C142" s="296">
        <v>6265683</v>
      </c>
      <c r="D142" s="296"/>
      <c r="E142" s="296"/>
      <c r="F142" s="296"/>
      <c r="G142" s="296"/>
      <c r="H142" s="296"/>
      <c r="I142" s="296"/>
      <c r="J142" s="358">
        <f>D142+E142+F142+G142+H142+I142</f>
        <v>0</v>
      </c>
      <c r="K142" s="420">
        <f>C142+J142</f>
        <v>6265683</v>
      </c>
    </row>
    <row r="143" spans="1:11" ht="12" customHeight="1">
      <c r="A143" s="416" t="s">
        <v>171</v>
      </c>
      <c r="B143" s="382" t="s">
        <v>364</v>
      </c>
      <c r="C143" s="296">
        <v>149978743</v>
      </c>
      <c r="D143" s="296">
        <v>6997167</v>
      </c>
      <c r="E143" s="296">
        <v>-3115136</v>
      </c>
      <c r="F143" s="296"/>
      <c r="G143" s="296"/>
      <c r="H143" s="296"/>
      <c r="I143" s="296"/>
      <c r="J143" s="358">
        <f>D143+E143+F143+G143+H143+I143</f>
        <v>3882031</v>
      </c>
      <c r="K143" s="420">
        <f>C143+J143</f>
        <v>153860774</v>
      </c>
    </row>
    <row r="144" spans="1:11" s="22" customFormat="1" ht="12" customHeight="1">
      <c r="A144" s="416" t="s">
        <v>172</v>
      </c>
      <c r="B144" s="382" t="s">
        <v>320</v>
      </c>
      <c r="C144" s="296"/>
      <c r="D144" s="296"/>
      <c r="E144" s="296"/>
      <c r="F144" s="296"/>
      <c r="G144" s="296"/>
      <c r="H144" s="296"/>
      <c r="I144" s="296"/>
      <c r="J144" s="358">
        <f>D144+E144+F144+G144+H144+I144</f>
        <v>0</v>
      </c>
      <c r="K144" s="420">
        <f>C144+J144</f>
        <v>0</v>
      </c>
    </row>
    <row r="145" spans="1:11" s="22" customFormat="1" ht="12" customHeight="1" thickBot="1">
      <c r="A145" s="450" t="s">
        <v>173</v>
      </c>
      <c r="B145" s="384" t="s">
        <v>272</v>
      </c>
      <c r="C145" s="296"/>
      <c r="D145" s="296"/>
      <c r="E145" s="296"/>
      <c r="F145" s="296"/>
      <c r="G145" s="296"/>
      <c r="H145" s="296"/>
      <c r="I145" s="296"/>
      <c r="J145" s="358">
        <f>D145+E145+F145+G145+H145+I145</f>
        <v>0</v>
      </c>
      <c r="K145" s="420">
        <f>C145+J145</f>
        <v>0</v>
      </c>
    </row>
    <row r="146" spans="1:11" s="22" customFormat="1" ht="12" customHeight="1" thickBot="1">
      <c r="A146" s="342" t="s">
        <v>9</v>
      </c>
      <c r="B146" s="380" t="s">
        <v>321</v>
      </c>
      <c r="C146" s="385">
        <f>+C147+C148+C149+C150+C151</f>
        <v>0</v>
      </c>
      <c r="D146" s="385">
        <f aca="true" t="shared" si="36" ref="D146:K146">+D147+D148+D149+D150+D151</f>
        <v>0</v>
      </c>
      <c r="E146" s="385">
        <f t="shared" si="36"/>
        <v>0</v>
      </c>
      <c r="F146" s="385">
        <f t="shared" si="36"/>
        <v>0</v>
      </c>
      <c r="G146" s="385">
        <f t="shared" si="36"/>
        <v>0</v>
      </c>
      <c r="H146" s="385">
        <f t="shared" si="36"/>
        <v>0</v>
      </c>
      <c r="I146" s="385">
        <f t="shared" si="36"/>
        <v>0</v>
      </c>
      <c r="J146" s="385">
        <f t="shared" si="36"/>
        <v>0</v>
      </c>
      <c r="K146" s="453">
        <f t="shared" si="36"/>
        <v>0</v>
      </c>
    </row>
    <row r="147" spans="1:11" s="22" customFormat="1" ht="12" customHeight="1">
      <c r="A147" s="416" t="s">
        <v>56</v>
      </c>
      <c r="B147" s="382" t="s">
        <v>316</v>
      </c>
      <c r="C147" s="296"/>
      <c r="D147" s="296"/>
      <c r="E147" s="296"/>
      <c r="F147" s="296"/>
      <c r="G147" s="296"/>
      <c r="H147" s="296"/>
      <c r="I147" s="296"/>
      <c r="J147" s="358">
        <f aca="true" t="shared" si="37" ref="J147:J153">D147+E147+F147+G147+H147+I147</f>
        <v>0</v>
      </c>
      <c r="K147" s="420">
        <f aca="true" t="shared" si="38" ref="K147:K153">C147+J147</f>
        <v>0</v>
      </c>
    </row>
    <row r="148" spans="1:11" s="22" customFormat="1" ht="12" customHeight="1">
      <c r="A148" s="416" t="s">
        <v>57</v>
      </c>
      <c r="B148" s="382" t="s">
        <v>323</v>
      </c>
      <c r="C148" s="296"/>
      <c r="D148" s="296"/>
      <c r="E148" s="296"/>
      <c r="F148" s="296"/>
      <c r="G148" s="296"/>
      <c r="H148" s="296"/>
      <c r="I148" s="296"/>
      <c r="J148" s="358">
        <f t="shared" si="37"/>
        <v>0</v>
      </c>
      <c r="K148" s="420">
        <f t="shared" si="38"/>
        <v>0</v>
      </c>
    </row>
    <row r="149" spans="1:11" s="22" customFormat="1" ht="12" customHeight="1">
      <c r="A149" s="416" t="s">
        <v>183</v>
      </c>
      <c r="B149" s="382" t="s">
        <v>318</v>
      </c>
      <c r="C149" s="296"/>
      <c r="D149" s="296"/>
      <c r="E149" s="296"/>
      <c r="F149" s="296"/>
      <c r="G149" s="296"/>
      <c r="H149" s="296"/>
      <c r="I149" s="296"/>
      <c r="J149" s="358">
        <f t="shared" si="37"/>
        <v>0</v>
      </c>
      <c r="K149" s="420">
        <f t="shared" si="38"/>
        <v>0</v>
      </c>
    </row>
    <row r="150" spans="1:11" s="22" customFormat="1" ht="12" customHeight="1">
      <c r="A150" s="416" t="s">
        <v>184</v>
      </c>
      <c r="B150" s="382" t="s">
        <v>362</v>
      </c>
      <c r="C150" s="296"/>
      <c r="D150" s="296"/>
      <c r="E150" s="296"/>
      <c r="F150" s="296"/>
      <c r="G150" s="296"/>
      <c r="H150" s="296"/>
      <c r="I150" s="296"/>
      <c r="J150" s="358">
        <f t="shared" si="37"/>
        <v>0</v>
      </c>
      <c r="K150" s="420">
        <f t="shared" si="38"/>
        <v>0</v>
      </c>
    </row>
    <row r="151" spans="1:11" ht="12.75" customHeight="1" thickBot="1">
      <c r="A151" s="450" t="s">
        <v>322</v>
      </c>
      <c r="B151" s="384" t="s">
        <v>325</v>
      </c>
      <c r="C151" s="301"/>
      <c r="D151" s="301"/>
      <c r="E151" s="301"/>
      <c r="F151" s="301"/>
      <c r="G151" s="301"/>
      <c r="H151" s="301"/>
      <c r="I151" s="301"/>
      <c r="J151" s="360">
        <f t="shared" si="37"/>
        <v>0</v>
      </c>
      <c r="K151" s="421">
        <f t="shared" si="38"/>
        <v>0</v>
      </c>
    </row>
    <row r="152" spans="1:11" ht="12.75" customHeight="1" thickBot="1">
      <c r="A152" s="454" t="s">
        <v>10</v>
      </c>
      <c r="B152" s="380" t="s">
        <v>326</v>
      </c>
      <c r="C152" s="388"/>
      <c r="D152" s="388"/>
      <c r="E152" s="388"/>
      <c r="F152" s="388"/>
      <c r="G152" s="388"/>
      <c r="H152" s="388"/>
      <c r="I152" s="388"/>
      <c r="J152" s="385">
        <f t="shared" si="37"/>
        <v>0</v>
      </c>
      <c r="K152" s="453">
        <f t="shared" si="38"/>
        <v>0</v>
      </c>
    </row>
    <row r="153" spans="1:11" ht="12.75" customHeight="1" thickBot="1">
      <c r="A153" s="454" t="s">
        <v>11</v>
      </c>
      <c r="B153" s="380" t="s">
        <v>327</v>
      </c>
      <c r="C153" s="388"/>
      <c r="D153" s="388"/>
      <c r="E153" s="388"/>
      <c r="F153" s="388"/>
      <c r="G153" s="388"/>
      <c r="H153" s="388"/>
      <c r="I153" s="388"/>
      <c r="J153" s="385">
        <f t="shared" si="37"/>
        <v>0</v>
      </c>
      <c r="K153" s="453">
        <f t="shared" si="38"/>
        <v>0</v>
      </c>
    </row>
    <row r="154" spans="1:11" ht="12" customHeight="1" thickBot="1">
      <c r="A154" s="342" t="s">
        <v>12</v>
      </c>
      <c r="B154" s="380" t="s">
        <v>329</v>
      </c>
      <c r="C154" s="394">
        <f>+C129+C133+C140+C146+C152+C153</f>
        <v>156244426</v>
      </c>
      <c r="D154" s="394">
        <f aca="true" t="shared" si="39" ref="D154:K154">+D129+D133+D140+D146+D152+D153</f>
        <v>6997167</v>
      </c>
      <c r="E154" s="394">
        <f t="shared" si="39"/>
        <v>-3115136</v>
      </c>
      <c r="F154" s="394">
        <f t="shared" si="39"/>
        <v>0</v>
      </c>
      <c r="G154" s="394">
        <f t="shared" si="39"/>
        <v>0</v>
      </c>
      <c r="H154" s="394">
        <f t="shared" si="39"/>
        <v>0</v>
      </c>
      <c r="I154" s="394">
        <f t="shared" si="39"/>
        <v>0</v>
      </c>
      <c r="J154" s="394">
        <f t="shared" si="39"/>
        <v>3882031</v>
      </c>
      <c r="K154" s="455">
        <f t="shared" si="39"/>
        <v>160126457</v>
      </c>
    </row>
    <row r="155" spans="1:11" ht="15" customHeight="1" thickBot="1">
      <c r="A155" s="456" t="s">
        <v>13</v>
      </c>
      <c r="B155" s="332" t="s">
        <v>328</v>
      </c>
      <c r="C155" s="394">
        <f>+C128+C154</f>
        <v>383073986</v>
      </c>
      <c r="D155" s="394">
        <f aca="true" t="shared" si="40" ref="D155:K155">+D128+D154</f>
        <v>8363817</v>
      </c>
      <c r="E155" s="394">
        <f t="shared" si="40"/>
        <v>13007857</v>
      </c>
      <c r="F155" s="394">
        <f t="shared" si="40"/>
        <v>15548734</v>
      </c>
      <c r="G155" s="394">
        <f t="shared" si="40"/>
        <v>0</v>
      </c>
      <c r="H155" s="394">
        <f t="shared" si="40"/>
        <v>0</v>
      </c>
      <c r="I155" s="394">
        <f t="shared" si="40"/>
        <v>0</v>
      </c>
      <c r="J155" s="394">
        <f t="shared" si="40"/>
        <v>36920408</v>
      </c>
      <c r="K155" s="455">
        <f t="shared" si="40"/>
        <v>419994394</v>
      </c>
    </row>
    <row r="156" spans="3:11" ht="13.5" thickBot="1">
      <c r="C156" s="245">
        <f>C90-C155</f>
        <v>0</v>
      </c>
      <c r="D156" s="246"/>
      <c r="E156" s="246"/>
      <c r="F156" s="246"/>
      <c r="G156" s="246"/>
      <c r="H156" s="246"/>
      <c r="I156" s="247"/>
      <c r="J156" s="247"/>
      <c r="K156" s="248">
        <f>K90-K155</f>
        <v>0</v>
      </c>
    </row>
    <row r="157" spans="1:11" ht="15" customHeight="1" thickBot="1">
      <c r="A157" s="36" t="s">
        <v>363</v>
      </c>
      <c r="B157" s="37"/>
      <c r="C157" s="123">
        <v>11</v>
      </c>
      <c r="D157" s="132">
        <v>-1</v>
      </c>
      <c r="E157" s="132"/>
      <c r="F157" s="132"/>
      <c r="G157" s="132"/>
      <c r="H157" s="132"/>
      <c r="I157" s="123"/>
      <c r="J157" s="457">
        <f>D157+E157+F157+G157+H157+I157</f>
        <v>-1</v>
      </c>
      <c r="K157" s="453">
        <f>C157+J157</f>
        <v>10</v>
      </c>
    </row>
    <row r="158" spans="1:11" ht="14.25" customHeight="1" thickBot="1">
      <c r="A158" s="36" t="s">
        <v>116</v>
      </c>
      <c r="B158" s="37"/>
      <c r="C158" s="123">
        <v>19</v>
      </c>
      <c r="D158" s="132"/>
      <c r="E158" s="132"/>
      <c r="F158" s="132"/>
      <c r="G158" s="132"/>
      <c r="H158" s="132"/>
      <c r="I158" s="123"/>
      <c r="J158" s="457">
        <f>D158+E158+F158+G158+H158+I158</f>
        <v>0</v>
      </c>
      <c r="K158" s="453">
        <f>C158+J158</f>
        <v>19</v>
      </c>
    </row>
  </sheetData>
  <sheetProtection formatCells="0"/>
  <mergeCells count="5">
    <mergeCell ref="B1:K1"/>
    <mergeCell ref="B2:J2"/>
    <mergeCell ref="B3:J3"/>
    <mergeCell ref="A7:K7"/>
    <mergeCell ref="A92:K92"/>
  </mergeCells>
  <printOptions horizontalCentered="1"/>
  <pageMargins left="0.3937007874015748" right="0.3937007874015748" top="0.5905511811023623" bottom="0.5905511811023623" header="0.3937007874015748" footer="0.3937007874015748"/>
  <pageSetup horizontalDpi="600" verticalDpi="600" orientation="landscape" paperSize="9" scale="71" r:id="rId1"/>
  <rowBreaks count="3" manualBreakCount="3">
    <brk id="54" max="255" man="1"/>
    <brk id="91" max="255" man="1"/>
    <brk id="128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Q158"/>
  <sheetViews>
    <sheetView zoomScale="120" zoomScaleNormal="120" zoomScaleSheetLayoutView="100" workbookViewId="0" topLeftCell="A1">
      <selection activeCell="B1" sqref="B1:K1"/>
    </sheetView>
  </sheetViews>
  <sheetFormatPr defaultColWidth="9.00390625" defaultRowHeight="12.75"/>
  <cols>
    <col min="1" max="1" width="12.50390625" style="74" customWidth="1"/>
    <col min="2" max="2" width="62.00390625" style="75" customWidth="1"/>
    <col min="3" max="3" width="15.875" style="76" customWidth="1"/>
    <col min="4" max="7" width="14.875" style="76" customWidth="1"/>
    <col min="8" max="9" width="14.875" style="1" customWidth="1"/>
    <col min="10" max="11" width="15.875" style="1" customWidth="1"/>
    <col min="12" max="16384" width="9.375" style="1" customWidth="1"/>
  </cols>
  <sheetData>
    <row r="1" spans="1:11" s="164" customFormat="1" ht="16.5" customHeight="1" thickBot="1">
      <c r="A1" s="230"/>
      <c r="B1" s="568" t="s">
        <v>584</v>
      </c>
      <c r="C1" s="569"/>
      <c r="D1" s="569"/>
      <c r="E1" s="569"/>
      <c r="F1" s="569"/>
      <c r="G1" s="569"/>
      <c r="H1" s="569"/>
      <c r="I1" s="569"/>
      <c r="J1" s="569"/>
      <c r="K1" s="569"/>
    </row>
    <row r="2" spans="1:11" s="166" customFormat="1" ht="21" customHeight="1" thickBot="1">
      <c r="A2" s="231" t="s">
        <v>39</v>
      </c>
      <c r="B2" s="560" t="str">
        <f>CONCATENATE(RM_ALAPADATOK!A3)</f>
        <v>Berzence Nagyközség Önkormányzata</v>
      </c>
      <c r="C2" s="561"/>
      <c r="D2" s="561"/>
      <c r="E2" s="561"/>
      <c r="F2" s="561"/>
      <c r="G2" s="561"/>
      <c r="H2" s="561"/>
      <c r="I2" s="562"/>
      <c r="J2" s="563"/>
      <c r="K2" s="165" t="s">
        <v>34</v>
      </c>
    </row>
    <row r="3" spans="1:11" s="166" customFormat="1" ht="36.75" thickBot="1">
      <c r="A3" s="231" t="s">
        <v>114</v>
      </c>
      <c r="B3" s="564" t="s">
        <v>450</v>
      </c>
      <c r="C3" s="565"/>
      <c r="D3" s="565"/>
      <c r="E3" s="565"/>
      <c r="F3" s="565"/>
      <c r="G3" s="565"/>
      <c r="H3" s="565"/>
      <c r="I3" s="566"/>
      <c r="J3" s="567"/>
      <c r="K3" s="167" t="s">
        <v>38</v>
      </c>
    </row>
    <row r="4" spans="1:11" s="168" customFormat="1" ht="15.75" customHeight="1" thickBot="1">
      <c r="A4" s="232"/>
      <c r="B4" s="232"/>
      <c r="C4" s="233"/>
      <c r="D4" s="233"/>
      <c r="E4" s="233"/>
      <c r="F4" s="233"/>
      <c r="G4" s="233"/>
      <c r="H4" s="234"/>
      <c r="I4" s="234"/>
      <c r="J4" s="234"/>
      <c r="K4" s="235" t="str">
        <f>CONCATENATE('RM_2.2.sz.mell.'!I2)</f>
        <v>Forintban!</v>
      </c>
    </row>
    <row r="5" spans="1:11" ht="40.5" customHeight="1" thickBot="1">
      <c r="A5" s="236" t="s">
        <v>115</v>
      </c>
      <c r="B5" s="223" t="s">
        <v>424</v>
      </c>
      <c r="C5" s="139" t="str">
        <f>CONCATENATE('RM_1.1.sz.mell.'!C9:K9)</f>
        <v>Eredeti
előirányzat</v>
      </c>
      <c r="D5" s="228" t="str">
        <f>CONCATENATE('RM_1.1.sz.mell.'!D9)</f>
        <v>1. sz. módosítás </v>
      </c>
      <c r="E5" s="140" t="str">
        <f>CONCATENATE('RM_1.1.sz.mell.'!E9)</f>
        <v>.2. sz. módosítás </v>
      </c>
      <c r="F5" s="140" t="str">
        <f>CONCATENATE('RM_1.1.sz.mell.'!F9)</f>
        <v>3. sz. módosítás </v>
      </c>
      <c r="G5" s="140" t="str">
        <f>CONCATENATE('RM_1.1.sz.mell.'!G9)</f>
        <v>4. sz. módosítás </v>
      </c>
      <c r="H5" s="140" t="str">
        <f>CONCATENATE('RM_1.1.sz.mell.'!H9)</f>
        <v>.5. sz. módosítás </v>
      </c>
      <c r="I5" s="140" t="str">
        <f>CONCATENATE('RM_1.1.sz.mell.'!I9)</f>
        <v>6. sz. módosítás </v>
      </c>
      <c r="J5" s="140" t="s">
        <v>431</v>
      </c>
      <c r="K5" s="141" t="str">
        <f>CONCATENATE('RM_9.1.1.sz.mell'!K5)</f>
        <v>1.számú módosítás utáni előirányzat</v>
      </c>
    </row>
    <row r="6" spans="1:11" s="19" customFormat="1" ht="12.75" customHeight="1" thickBot="1">
      <c r="A6" s="224" t="s">
        <v>343</v>
      </c>
      <c r="B6" s="225" t="s">
        <v>344</v>
      </c>
      <c r="C6" s="237" t="s">
        <v>345</v>
      </c>
      <c r="D6" s="237" t="s">
        <v>347</v>
      </c>
      <c r="E6" s="238" t="s">
        <v>346</v>
      </c>
      <c r="F6" s="238" t="s">
        <v>348</v>
      </c>
      <c r="G6" s="238" t="s">
        <v>349</v>
      </c>
      <c r="H6" s="238" t="s">
        <v>350</v>
      </c>
      <c r="I6" s="238" t="s">
        <v>441</v>
      </c>
      <c r="J6" s="238" t="s">
        <v>442</v>
      </c>
      <c r="K6" s="227" t="s">
        <v>443</v>
      </c>
    </row>
    <row r="7" spans="1:11" s="19" customFormat="1" ht="15.75" customHeight="1" thickBot="1">
      <c r="A7" s="554" t="s">
        <v>35</v>
      </c>
      <c r="B7" s="555"/>
      <c r="C7" s="555"/>
      <c r="D7" s="555"/>
      <c r="E7" s="555"/>
      <c r="F7" s="555"/>
      <c r="G7" s="555"/>
      <c r="H7" s="555"/>
      <c r="I7" s="555"/>
      <c r="J7" s="555"/>
      <c r="K7" s="556"/>
    </row>
    <row r="8" spans="1:11" s="19" customFormat="1" ht="12" customHeight="1" thickBot="1">
      <c r="A8" s="8" t="s">
        <v>3</v>
      </c>
      <c r="B8" s="7" t="s">
        <v>136</v>
      </c>
      <c r="C8" s="79">
        <f>+C9+C10+C11+C12+C13+C14</f>
        <v>0</v>
      </c>
      <c r="D8" s="105">
        <f aca="true" t="shared" si="0" ref="D8:I8">+D9+D10+D11+D12+D13+D14</f>
        <v>0</v>
      </c>
      <c r="E8" s="105">
        <f t="shared" si="0"/>
        <v>0</v>
      </c>
      <c r="F8" s="105">
        <f t="shared" si="0"/>
        <v>0</v>
      </c>
      <c r="G8" s="105">
        <f t="shared" si="0"/>
        <v>0</v>
      </c>
      <c r="H8" s="105">
        <f t="shared" si="0"/>
        <v>0</v>
      </c>
      <c r="I8" s="79">
        <f t="shared" si="0"/>
        <v>0</v>
      </c>
      <c r="J8" s="79">
        <f>+J9+J10+J11+J12+J13+J14</f>
        <v>0</v>
      </c>
      <c r="K8" s="128">
        <f>+K9+K10+K11+K12+K13+K14</f>
        <v>0</v>
      </c>
    </row>
    <row r="9" spans="1:11" s="20" customFormat="1" ht="12" customHeight="1">
      <c r="A9" s="99" t="s">
        <v>58</v>
      </c>
      <c r="B9" s="88" t="s">
        <v>137</v>
      </c>
      <c r="C9" s="81"/>
      <c r="D9" s="106"/>
      <c r="E9" s="106"/>
      <c r="F9" s="106"/>
      <c r="G9" s="106"/>
      <c r="H9" s="106"/>
      <c r="I9" s="81"/>
      <c r="J9" s="102">
        <f>D9+E9+F9+G9+H9+I9</f>
        <v>0</v>
      </c>
      <c r="K9" s="129">
        <f aca="true" t="shared" si="1" ref="K9:K14">C9+J9</f>
        <v>0</v>
      </c>
    </row>
    <row r="10" spans="1:11" s="21" customFormat="1" ht="12" customHeight="1">
      <c r="A10" s="100" t="s">
        <v>59</v>
      </c>
      <c r="B10" s="89" t="s">
        <v>138</v>
      </c>
      <c r="C10" s="81"/>
      <c r="D10" s="107"/>
      <c r="E10" s="107"/>
      <c r="F10" s="107"/>
      <c r="G10" s="107"/>
      <c r="H10" s="107"/>
      <c r="I10" s="80"/>
      <c r="J10" s="102">
        <f aca="true" t="shared" si="2" ref="J10:J64">D10+E10+F10+G10+H10+I10</f>
        <v>0</v>
      </c>
      <c r="K10" s="129">
        <f t="shared" si="1"/>
        <v>0</v>
      </c>
    </row>
    <row r="11" spans="1:11" s="21" customFormat="1" ht="12" customHeight="1">
      <c r="A11" s="100" t="s">
        <v>60</v>
      </c>
      <c r="B11" s="89" t="s">
        <v>139</v>
      </c>
      <c r="C11" s="81"/>
      <c r="D11" s="107"/>
      <c r="E11" s="107"/>
      <c r="F11" s="107"/>
      <c r="G11" s="107"/>
      <c r="H11" s="107"/>
      <c r="I11" s="80"/>
      <c r="J11" s="102">
        <f t="shared" si="2"/>
        <v>0</v>
      </c>
      <c r="K11" s="129">
        <f t="shared" si="1"/>
        <v>0</v>
      </c>
    </row>
    <row r="12" spans="1:11" s="21" customFormat="1" ht="12" customHeight="1">
      <c r="A12" s="100" t="s">
        <v>61</v>
      </c>
      <c r="B12" s="89" t="s">
        <v>140</v>
      </c>
      <c r="C12" s="81"/>
      <c r="D12" s="107"/>
      <c r="E12" s="107"/>
      <c r="F12" s="107"/>
      <c r="G12" s="107"/>
      <c r="H12" s="107"/>
      <c r="I12" s="80"/>
      <c r="J12" s="102">
        <f t="shared" si="2"/>
        <v>0</v>
      </c>
      <c r="K12" s="129">
        <f t="shared" si="1"/>
        <v>0</v>
      </c>
    </row>
    <row r="13" spans="1:11" s="21" customFormat="1" ht="12" customHeight="1">
      <c r="A13" s="100" t="s">
        <v>78</v>
      </c>
      <c r="B13" s="89" t="s">
        <v>351</v>
      </c>
      <c r="C13" s="81"/>
      <c r="D13" s="107"/>
      <c r="E13" s="107"/>
      <c r="F13" s="107"/>
      <c r="G13" s="107"/>
      <c r="H13" s="107"/>
      <c r="I13" s="80"/>
      <c r="J13" s="102">
        <f t="shared" si="2"/>
        <v>0</v>
      </c>
      <c r="K13" s="129">
        <f t="shared" si="1"/>
        <v>0</v>
      </c>
    </row>
    <row r="14" spans="1:11" s="20" customFormat="1" ht="12" customHeight="1" thickBot="1">
      <c r="A14" s="101" t="s">
        <v>62</v>
      </c>
      <c r="B14" s="90" t="s">
        <v>290</v>
      </c>
      <c r="C14" s="81"/>
      <c r="D14" s="107"/>
      <c r="E14" s="107"/>
      <c r="F14" s="107"/>
      <c r="G14" s="107"/>
      <c r="H14" s="107"/>
      <c r="I14" s="80"/>
      <c r="J14" s="102">
        <f t="shared" si="2"/>
        <v>0</v>
      </c>
      <c r="K14" s="129">
        <f t="shared" si="1"/>
        <v>0</v>
      </c>
    </row>
    <row r="15" spans="1:11" s="20" customFormat="1" ht="12" customHeight="1" thickBot="1">
      <c r="A15" s="8" t="s">
        <v>4</v>
      </c>
      <c r="B15" s="39" t="s">
        <v>141</v>
      </c>
      <c r="C15" s="79">
        <f>+C16+C17+C18+C19+C20</f>
        <v>0</v>
      </c>
      <c r="D15" s="105">
        <f aca="true" t="shared" si="3" ref="D15:K15">+D16+D17+D18+D19+D20</f>
        <v>0</v>
      </c>
      <c r="E15" s="105">
        <f t="shared" si="3"/>
        <v>10891740</v>
      </c>
      <c r="F15" s="105">
        <f t="shared" si="3"/>
        <v>0</v>
      </c>
      <c r="G15" s="105">
        <f t="shared" si="3"/>
        <v>0</v>
      </c>
      <c r="H15" s="105">
        <f t="shared" si="3"/>
        <v>0</v>
      </c>
      <c r="I15" s="79">
        <f t="shared" si="3"/>
        <v>0</v>
      </c>
      <c r="J15" s="79">
        <f t="shared" si="3"/>
        <v>10891740</v>
      </c>
      <c r="K15" s="128">
        <f t="shared" si="3"/>
        <v>10891740</v>
      </c>
    </row>
    <row r="16" spans="1:11" s="20" customFormat="1" ht="12" customHeight="1">
      <c r="A16" s="99" t="s">
        <v>64</v>
      </c>
      <c r="B16" s="88" t="s">
        <v>142</v>
      </c>
      <c r="C16" s="81"/>
      <c r="D16" s="106"/>
      <c r="E16" s="106"/>
      <c r="F16" s="106"/>
      <c r="G16" s="106"/>
      <c r="H16" s="106"/>
      <c r="I16" s="81"/>
      <c r="J16" s="102">
        <f t="shared" si="2"/>
        <v>0</v>
      </c>
      <c r="K16" s="129">
        <f aca="true" t="shared" si="4" ref="K16:K21">C16+J16</f>
        <v>0</v>
      </c>
    </row>
    <row r="17" spans="1:11" s="20" customFormat="1" ht="12" customHeight="1">
      <c r="A17" s="100" t="s">
        <v>65</v>
      </c>
      <c r="B17" s="89" t="s">
        <v>143</v>
      </c>
      <c r="C17" s="81"/>
      <c r="D17" s="107"/>
      <c r="E17" s="107"/>
      <c r="F17" s="107"/>
      <c r="G17" s="107"/>
      <c r="H17" s="107"/>
      <c r="I17" s="80"/>
      <c r="J17" s="134">
        <f t="shared" si="2"/>
        <v>0</v>
      </c>
      <c r="K17" s="130">
        <f t="shared" si="4"/>
        <v>0</v>
      </c>
    </row>
    <row r="18" spans="1:11" s="20" customFormat="1" ht="12" customHeight="1">
      <c r="A18" s="100" t="s">
        <v>66</v>
      </c>
      <c r="B18" s="89" t="s">
        <v>281</v>
      </c>
      <c r="C18" s="81"/>
      <c r="D18" s="107"/>
      <c r="E18" s="107"/>
      <c r="F18" s="107"/>
      <c r="G18" s="107"/>
      <c r="H18" s="107"/>
      <c r="I18" s="80"/>
      <c r="J18" s="134">
        <f t="shared" si="2"/>
        <v>0</v>
      </c>
      <c r="K18" s="130">
        <f t="shared" si="4"/>
        <v>0</v>
      </c>
    </row>
    <row r="19" spans="1:11" s="20" customFormat="1" ht="12" customHeight="1">
      <c r="A19" s="100" t="s">
        <v>67</v>
      </c>
      <c r="B19" s="89" t="s">
        <v>282</v>
      </c>
      <c r="C19" s="81"/>
      <c r="D19" s="107"/>
      <c r="E19" s="107"/>
      <c r="F19" s="107"/>
      <c r="G19" s="107"/>
      <c r="H19" s="107"/>
      <c r="I19" s="80"/>
      <c r="J19" s="134">
        <f t="shared" si="2"/>
        <v>0</v>
      </c>
      <c r="K19" s="130">
        <f t="shared" si="4"/>
        <v>0</v>
      </c>
    </row>
    <row r="20" spans="1:11" s="20" customFormat="1" ht="12" customHeight="1">
      <c r="A20" s="100" t="s">
        <v>68</v>
      </c>
      <c r="B20" s="89" t="s">
        <v>144</v>
      </c>
      <c r="C20" s="81"/>
      <c r="D20" s="107"/>
      <c r="E20" s="107">
        <v>10891740</v>
      </c>
      <c r="F20" s="107"/>
      <c r="G20" s="107"/>
      <c r="H20" s="107"/>
      <c r="I20" s="80"/>
      <c r="J20" s="134">
        <f t="shared" si="2"/>
        <v>10891740</v>
      </c>
      <c r="K20" s="130">
        <f t="shared" si="4"/>
        <v>10891740</v>
      </c>
    </row>
    <row r="21" spans="1:11" s="21" customFormat="1" ht="12" customHeight="1" thickBot="1">
      <c r="A21" s="101" t="s">
        <v>74</v>
      </c>
      <c r="B21" s="90" t="s">
        <v>145</v>
      </c>
      <c r="C21" s="81"/>
      <c r="D21" s="108"/>
      <c r="E21" s="108"/>
      <c r="F21" s="108"/>
      <c r="G21" s="108"/>
      <c r="H21" s="108"/>
      <c r="I21" s="82"/>
      <c r="J21" s="135">
        <f t="shared" si="2"/>
        <v>0</v>
      </c>
      <c r="K21" s="131">
        <f t="shared" si="4"/>
        <v>0</v>
      </c>
    </row>
    <row r="22" spans="1:11" s="21" customFormat="1" ht="12" customHeight="1" thickBot="1">
      <c r="A22" s="342" t="s">
        <v>5</v>
      </c>
      <c r="B22" s="286" t="s">
        <v>146</v>
      </c>
      <c r="C22" s="287">
        <f>+C23+C24+C25+C26+C27</f>
        <v>8722382</v>
      </c>
      <c r="D22" s="381">
        <f aca="true" t="shared" si="5" ref="D22:K22">+D23+D24+D25+D26+D27</f>
        <v>0</v>
      </c>
      <c r="E22" s="381">
        <f t="shared" si="5"/>
        <v>-5513740</v>
      </c>
      <c r="F22" s="381">
        <f t="shared" si="5"/>
        <v>0</v>
      </c>
      <c r="G22" s="381">
        <f t="shared" si="5"/>
        <v>0</v>
      </c>
      <c r="H22" s="381">
        <f t="shared" si="5"/>
        <v>0</v>
      </c>
      <c r="I22" s="287">
        <f t="shared" si="5"/>
        <v>0</v>
      </c>
      <c r="J22" s="287">
        <f t="shared" si="5"/>
        <v>-5513740</v>
      </c>
      <c r="K22" s="415">
        <f t="shared" si="5"/>
        <v>3208642</v>
      </c>
    </row>
    <row r="23" spans="1:11" s="21" customFormat="1" ht="12" customHeight="1">
      <c r="A23" s="416" t="s">
        <v>47</v>
      </c>
      <c r="B23" s="290" t="s">
        <v>147</v>
      </c>
      <c r="C23" s="291"/>
      <c r="D23" s="375"/>
      <c r="E23" s="375"/>
      <c r="F23" s="375"/>
      <c r="G23" s="375"/>
      <c r="H23" s="375"/>
      <c r="I23" s="291"/>
      <c r="J23" s="292">
        <f t="shared" si="2"/>
        <v>0</v>
      </c>
      <c r="K23" s="417">
        <f aca="true" t="shared" si="6" ref="K23:K28">C23+J23</f>
        <v>0</v>
      </c>
    </row>
    <row r="24" spans="1:11" s="20" customFormat="1" ht="12" customHeight="1">
      <c r="A24" s="418" t="s">
        <v>48</v>
      </c>
      <c r="B24" s="295" t="s">
        <v>148</v>
      </c>
      <c r="C24" s="296"/>
      <c r="D24" s="377"/>
      <c r="E24" s="377"/>
      <c r="F24" s="377"/>
      <c r="G24" s="377"/>
      <c r="H24" s="377"/>
      <c r="I24" s="296"/>
      <c r="J24" s="358">
        <f t="shared" si="2"/>
        <v>0</v>
      </c>
      <c r="K24" s="420">
        <f t="shared" si="6"/>
        <v>0</v>
      </c>
    </row>
    <row r="25" spans="1:11" s="21" customFormat="1" ht="12" customHeight="1">
      <c r="A25" s="418" t="s">
        <v>49</v>
      </c>
      <c r="B25" s="295" t="s">
        <v>283</v>
      </c>
      <c r="C25" s="296"/>
      <c r="D25" s="377"/>
      <c r="E25" s="377"/>
      <c r="F25" s="377"/>
      <c r="G25" s="377"/>
      <c r="H25" s="377"/>
      <c r="I25" s="296"/>
      <c r="J25" s="358">
        <f t="shared" si="2"/>
        <v>0</v>
      </c>
      <c r="K25" s="420">
        <f t="shared" si="6"/>
        <v>0</v>
      </c>
    </row>
    <row r="26" spans="1:11" s="21" customFormat="1" ht="12" customHeight="1">
      <c r="A26" s="418" t="s">
        <v>50</v>
      </c>
      <c r="B26" s="295" t="s">
        <v>284</v>
      </c>
      <c r="C26" s="296"/>
      <c r="D26" s="377"/>
      <c r="E26" s="377"/>
      <c r="F26" s="377"/>
      <c r="G26" s="377"/>
      <c r="H26" s="377"/>
      <c r="I26" s="296"/>
      <c r="J26" s="358">
        <f t="shared" si="2"/>
        <v>0</v>
      </c>
      <c r="K26" s="420">
        <f t="shared" si="6"/>
        <v>0</v>
      </c>
    </row>
    <row r="27" spans="1:11" s="21" customFormat="1" ht="12" customHeight="1">
      <c r="A27" s="418" t="s">
        <v>89</v>
      </c>
      <c r="B27" s="295" t="s">
        <v>149</v>
      </c>
      <c r="C27" s="296">
        <v>8722382</v>
      </c>
      <c r="D27" s="377"/>
      <c r="E27" s="377">
        <v>-5513740</v>
      </c>
      <c r="F27" s="377"/>
      <c r="G27" s="377"/>
      <c r="H27" s="377"/>
      <c r="I27" s="296"/>
      <c r="J27" s="358">
        <f t="shared" si="2"/>
        <v>-5513740</v>
      </c>
      <c r="K27" s="420">
        <f t="shared" si="6"/>
        <v>3208642</v>
      </c>
    </row>
    <row r="28" spans="1:11" s="21" customFormat="1" ht="12" customHeight="1" thickBot="1">
      <c r="A28" s="419" t="s">
        <v>90</v>
      </c>
      <c r="B28" s="303" t="s">
        <v>150</v>
      </c>
      <c r="C28" s="301"/>
      <c r="D28" s="379"/>
      <c r="E28" s="379"/>
      <c r="F28" s="379"/>
      <c r="G28" s="379"/>
      <c r="H28" s="379"/>
      <c r="I28" s="301"/>
      <c r="J28" s="360">
        <f t="shared" si="2"/>
        <v>0</v>
      </c>
      <c r="K28" s="421">
        <f t="shared" si="6"/>
        <v>0</v>
      </c>
    </row>
    <row r="29" spans="1:11" s="21" customFormat="1" ht="12" customHeight="1" thickBot="1">
      <c r="A29" s="342" t="s">
        <v>91</v>
      </c>
      <c r="B29" s="286" t="s">
        <v>417</v>
      </c>
      <c r="C29" s="305">
        <f>+C30+C31+C32+C33+C34+C35+C36</f>
        <v>0</v>
      </c>
      <c r="D29" s="305">
        <f aca="true" t="shared" si="7" ref="D29:K29">+D30+D31+D32+D33+D34+D35+D36</f>
        <v>0</v>
      </c>
      <c r="E29" s="305">
        <f t="shared" si="7"/>
        <v>0</v>
      </c>
      <c r="F29" s="305">
        <f t="shared" si="7"/>
        <v>0</v>
      </c>
      <c r="G29" s="305">
        <f t="shared" si="7"/>
        <v>0</v>
      </c>
      <c r="H29" s="305">
        <f t="shared" si="7"/>
        <v>0</v>
      </c>
      <c r="I29" s="305">
        <f t="shared" si="7"/>
        <v>0</v>
      </c>
      <c r="J29" s="305">
        <f t="shared" si="7"/>
        <v>0</v>
      </c>
      <c r="K29" s="422">
        <f t="shared" si="7"/>
        <v>0</v>
      </c>
    </row>
    <row r="30" spans="1:11" s="21" customFormat="1" ht="12" customHeight="1">
      <c r="A30" s="416" t="s">
        <v>151</v>
      </c>
      <c r="B30" s="290" t="s">
        <v>410</v>
      </c>
      <c r="C30" s="291"/>
      <c r="D30" s="291"/>
      <c r="E30" s="291"/>
      <c r="F30" s="291"/>
      <c r="G30" s="291"/>
      <c r="H30" s="291"/>
      <c r="I30" s="291"/>
      <c r="J30" s="292">
        <f t="shared" si="2"/>
        <v>0</v>
      </c>
      <c r="K30" s="417">
        <f aca="true" t="shared" si="8" ref="K30:K36">C30+J30</f>
        <v>0</v>
      </c>
    </row>
    <row r="31" spans="1:11" s="21" customFormat="1" ht="12" customHeight="1">
      <c r="A31" s="418" t="s">
        <v>152</v>
      </c>
      <c r="B31" s="295" t="s">
        <v>411</v>
      </c>
      <c r="C31" s="296"/>
      <c r="D31" s="296"/>
      <c r="E31" s="296"/>
      <c r="F31" s="296"/>
      <c r="G31" s="296"/>
      <c r="H31" s="296"/>
      <c r="I31" s="296"/>
      <c r="J31" s="358">
        <f t="shared" si="2"/>
        <v>0</v>
      </c>
      <c r="K31" s="420">
        <f t="shared" si="8"/>
        <v>0</v>
      </c>
    </row>
    <row r="32" spans="1:11" s="21" customFormat="1" ht="12" customHeight="1">
      <c r="A32" s="418" t="s">
        <v>153</v>
      </c>
      <c r="B32" s="295" t="s">
        <v>412</v>
      </c>
      <c r="C32" s="296"/>
      <c r="D32" s="296"/>
      <c r="E32" s="296"/>
      <c r="F32" s="296"/>
      <c r="G32" s="296"/>
      <c r="H32" s="296"/>
      <c r="I32" s="296"/>
      <c r="J32" s="358">
        <f t="shared" si="2"/>
        <v>0</v>
      </c>
      <c r="K32" s="420">
        <f t="shared" si="8"/>
        <v>0</v>
      </c>
    </row>
    <row r="33" spans="1:11" s="21" customFormat="1" ht="12" customHeight="1">
      <c r="A33" s="418" t="s">
        <v>154</v>
      </c>
      <c r="B33" s="295" t="s">
        <v>413</v>
      </c>
      <c r="C33" s="296"/>
      <c r="D33" s="296"/>
      <c r="E33" s="296"/>
      <c r="F33" s="296"/>
      <c r="G33" s="296"/>
      <c r="H33" s="296"/>
      <c r="I33" s="296"/>
      <c r="J33" s="358">
        <f t="shared" si="2"/>
        <v>0</v>
      </c>
      <c r="K33" s="420">
        <f t="shared" si="8"/>
        <v>0</v>
      </c>
    </row>
    <row r="34" spans="1:11" s="21" customFormat="1" ht="12" customHeight="1">
      <c r="A34" s="418" t="s">
        <v>414</v>
      </c>
      <c r="B34" s="295" t="s">
        <v>155</v>
      </c>
      <c r="C34" s="296"/>
      <c r="D34" s="296"/>
      <c r="E34" s="296"/>
      <c r="F34" s="296"/>
      <c r="G34" s="296"/>
      <c r="H34" s="296"/>
      <c r="I34" s="296"/>
      <c r="J34" s="358">
        <f t="shared" si="2"/>
        <v>0</v>
      </c>
      <c r="K34" s="420">
        <f t="shared" si="8"/>
        <v>0</v>
      </c>
    </row>
    <row r="35" spans="1:11" s="21" customFormat="1" ht="12" customHeight="1">
      <c r="A35" s="418" t="s">
        <v>415</v>
      </c>
      <c r="B35" s="295" t="s">
        <v>156</v>
      </c>
      <c r="C35" s="296"/>
      <c r="D35" s="296"/>
      <c r="E35" s="296"/>
      <c r="F35" s="296"/>
      <c r="G35" s="296"/>
      <c r="H35" s="296"/>
      <c r="I35" s="296"/>
      <c r="J35" s="358">
        <f t="shared" si="2"/>
        <v>0</v>
      </c>
      <c r="K35" s="420">
        <f t="shared" si="8"/>
        <v>0</v>
      </c>
    </row>
    <row r="36" spans="1:11" s="21" customFormat="1" ht="12" customHeight="1" thickBot="1">
      <c r="A36" s="419" t="s">
        <v>416</v>
      </c>
      <c r="B36" s="303" t="s">
        <v>157</v>
      </c>
      <c r="C36" s="301"/>
      <c r="D36" s="301"/>
      <c r="E36" s="301"/>
      <c r="F36" s="301"/>
      <c r="G36" s="301"/>
      <c r="H36" s="301"/>
      <c r="I36" s="301"/>
      <c r="J36" s="360">
        <f t="shared" si="2"/>
        <v>0</v>
      </c>
      <c r="K36" s="421">
        <f t="shared" si="8"/>
        <v>0</v>
      </c>
    </row>
    <row r="37" spans="1:11" s="21" customFormat="1" ht="12" customHeight="1" thickBot="1">
      <c r="A37" s="342" t="s">
        <v>7</v>
      </c>
      <c r="B37" s="286" t="s">
        <v>291</v>
      </c>
      <c r="C37" s="287">
        <f>SUM(C38:C48)</f>
        <v>0</v>
      </c>
      <c r="D37" s="381">
        <f aca="true" t="shared" si="9" ref="D37:K37">SUM(D38:D48)</f>
        <v>0</v>
      </c>
      <c r="E37" s="381">
        <f t="shared" si="9"/>
        <v>0</v>
      </c>
      <c r="F37" s="381">
        <f t="shared" si="9"/>
        <v>0</v>
      </c>
      <c r="G37" s="381">
        <f t="shared" si="9"/>
        <v>0</v>
      </c>
      <c r="H37" s="381">
        <f t="shared" si="9"/>
        <v>0</v>
      </c>
      <c r="I37" s="287">
        <f t="shared" si="9"/>
        <v>0</v>
      </c>
      <c r="J37" s="287">
        <f t="shared" si="9"/>
        <v>0</v>
      </c>
      <c r="K37" s="415">
        <f t="shared" si="9"/>
        <v>0</v>
      </c>
    </row>
    <row r="38" spans="1:11" s="21" customFormat="1" ht="12" customHeight="1">
      <c r="A38" s="416" t="s">
        <v>51</v>
      </c>
      <c r="B38" s="290" t="s">
        <v>160</v>
      </c>
      <c r="C38" s="291"/>
      <c r="D38" s="375"/>
      <c r="E38" s="375"/>
      <c r="F38" s="375"/>
      <c r="G38" s="375"/>
      <c r="H38" s="375"/>
      <c r="I38" s="291"/>
      <c r="J38" s="292">
        <f t="shared" si="2"/>
        <v>0</v>
      </c>
      <c r="K38" s="417">
        <f aca="true" t="shared" si="10" ref="K38:K48">C38+J38</f>
        <v>0</v>
      </c>
    </row>
    <row r="39" spans="1:11" s="21" customFormat="1" ht="12" customHeight="1">
      <c r="A39" s="418" t="s">
        <v>52</v>
      </c>
      <c r="B39" s="295" t="s">
        <v>161</v>
      </c>
      <c r="C39" s="296"/>
      <c r="D39" s="377"/>
      <c r="E39" s="377"/>
      <c r="F39" s="377"/>
      <c r="G39" s="377"/>
      <c r="H39" s="377"/>
      <c r="I39" s="296"/>
      <c r="J39" s="358">
        <f t="shared" si="2"/>
        <v>0</v>
      </c>
      <c r="K39" s="420">
        <f t="shared" si="10"/>
        <v>0</v>
      </c>
    </row>
    <row r="40" spans="1:11" s="21" customFormat="1" ht="12" customHeight="1">
      <c r="A40" s="418" t="s">
        <v>53</v>
      </c>
      <c r="B40" s="295" t="s">
        <v>162</v>
      </c>
      <c r="C40" s="296"/>
      <c r="D40" s="377"/>
      <c r="E40" s="377"/>
      <c r="F40" s="377"/>
      <c r="G40" s="377"/>
      <c r="H40" s="377"/>
      <c r="I40" s="296"/>
      <c r="J40" s="358">
        <f t="shared" si="2"/>
        <v>0</v>
      </c>
      <c r="K40" s="420">
        <f t="shared" si="10"/>
        <v>0</v>
      </c>
    </row>
    <row r="41" spans="1:11" s="21" customFormat="1" ht="12" customHeight="1">
      <c r="A41" s="418" t="s">
        <v>93</v>
      </c>
      <c r="B41" s="295" t="s">
        <v>163</v>
      </c>
      <c r="C41" s="296"/>
      <c r="D41" s="377"/>
      <c r="E41" s="377"/>
      <c r="F41" s="377"/>
      <c r="G41" s="377"/>
      <c r="H41" s="377"/>
      <c r="I41" s="296"/>
      <c r="J41" s="358">
        <f t="shared" si="2"/>
        <v>0</v>
      </c>
      <c r="K41" s="420">
        <f t="shared" si="10"/>
        <v>0</v>
      </c>
    </row>
    <row r="42" spans="1:11" s="21" customFormat="1" ht="12" customHeight="1">
      <c r="A42" s="418" t="s">
        <v>94</v>
      </c>
      <c r="B42" s="295" t="s">
        <v>164</v>
      </c>
      <c r="C42" s="296"/>
      <c r="D42" s="377"/>
      <c r="E42" s="377"/>
      <c r="F42" s="377"/>
      <c r="G42" s="377"/>
      <c r="H42" s="377"/>
      <c r="I42" s="296"/>
      <c r="J42" s="358">
        <f t="shared" si="2"/>
        <v>0</v>
      </c>
      <c r="K42" s="420">
        <f t="shared" si="10"/>
        <v>0</v>
      </c>
    </row>
    <row r="43" spans="1:11" s="21" customFormat="1" ht="12" customHeight="1">
      <c r="A43" s="418" t="s">
        <v>95</v>
      </c>
      <c r="B43" s="295" t="s">
        <v>165</v>
      </c>
      <c r="C43" s="296"/>
      <c r="D43" s="377"/>
      <c r="E43" s="377"/>
      <c r="F43" s="377"/>
      <c r="G43" s="377"/>
      <c r="H43" s="377"/>
      <c r="I43" s="296"/>
      <c r="J43" s="358">
        <f t="shared" si="2"/>
        <v>0</v>
      </c>
      <c r="K43" s="420">
        <f t="shared" si="10"/>
        <v>0</v>
      </c>
    </row>
    <row r="44" spans="1:11" s="21" customFormat="1" ht="12" customHeight="1">
      <c r="A44" s="418" t="s">
        <v>96</v>
      </c>
      <c r="B44" s="295" t="s">
        <v>166</v>
      </c>
      <c r="C44" s="296"/>
      <c r="D44" s="377"/>
      <c r="E44" s="377"/>
      <c r="F44" s="377"/>
      <c r="G44" s="377"/>
      <c r="H44" s="377"/>
      <c r="I44" s="296"/>
      <c r="J44" s="358">
        <f t="shared" si="2"/>
        <v>0</v>
      </c>
      <c r="K44" s="420">
        <f t="shared" si="10"/>
        <v>0</v>
      </c>
    </row>
    <row r="45" spans="1:11" s="21" customFormat="1" ht="12" customHeight="1">
      <c r="A45" s="418" t="s">
        <v>97</v>
      </c>
      <c r="B45" s="295" t="s">
        <v>167</v>
      </c>
      <c r="C45" s="296"/>
      <c r="D45" s="377"/>
      <c r="E45" s="377"/>
      <c r="F45" s="377"/>
      <c r="G45" s="377"/>
      <c r="H45" s="377"/>
      <c r="I45" s="296"/>
      <c r="J45" s="358">
        <f t="shared" si="2"/>
        <v>0</v>
      </c>
      <c r="K45" s="420">
        <f t="shared" si="10"/>
        <v>0</v>
      </c>
    </row>
    <row r="46" spans="1:11" s="21" customFormat="1" ht="12" customHeight="1">
      <c r="A46" s="418" t="s">
        <v>158</v>
      </c>
      <c r="B46" s="295" t="s">
        <v>168</v>
      </c>
      <c r="C46" s="307"/>
      <c r="D46" s="423"/>
      <c r="E46" s="423"/>
      <c r="F46" s="423"/>
      <c r="G46" s="423"/>
      <c r="H46" s="423"/>
      <c r="I46" s="307"/>
      <c r="J46" s="319">
        <f t="shared" si="2"/>
        <v>0</v>
      </c>
      <c r="K46" s="424">
        <f t="shared" si="10"/>
        <v>0</v>
      </c>
    </row>
    <row r="47" spans="1:11" s="21" customFormat="1" ht="12" customHeight="1">
      <c r="A47" s="419" t="s">
        <v>159</v>
      </c>
      <c r="B47" s="303" t="s">
        <v>293</v>
      </c>
      <c r="C47" s="310"/>
      <c r="D47" s="425"/>
      <c r="E47" s="425"/>
      <c r="F47" s="425"/>
      <c r="G47" s="425"/>
      <c r="H47" s="425"/>
      <c r="I47" s="310"/>
      <c r="J47" s="426">
        <f t="shared" si="2"/>
        <v>0</v>
      </c>
      <c r="K47" s="427">
        <f t="shared" si="10"/>
        <v>0</v>
      </c>
    </row>
    <row r="48" spans="1:11" s="21" customFormat="1" ht="12" customHeight="1" thickBot="1">
      <c r="A48" s="419" t="s">
        <v>292</v>
      </c>
      <c r="B48" s="303" t="s">
        <v>169</v>
      </c>
      <c r="C48" s="310"/>
      <c r="D48" s="425"/>
      <c r="E48" s="425"/>
      <c r="F48" s="425"/>
      <c r="G48" s="425"/>
      <c r="H48" s="425"/>
      <c r="I48" s="310"/>
      <c r="J48" s="426">
        <f t="shared" si="2"/>
        <v>0</v>
      </c>
      <c r="K48" s="427">
        <f t="shared" si="10"/>
        <v>0</v>
      </c>
    </row>
    <row r="49" spans="1:11" s="21" customFormat="1" ht="12" customHeight="1" thickBot="1">
      <c r="A49" s="342" t="s">
        <v>8</v>
      </c>
      <c r="B49" s="286" t="s">
        <v>170</v>
      </c>
      <c r="C49" s="287">
        <f>SUM(C50:C54)</f>
        <v>0</v>
      </c>
      <c r="D49" s="381">
        <f aca="true" t="shared" si="11" ref="D49:K49">SUM(D50:D54)</f>
        <v>0</v>
      </c>
      <c r="E49" s="381">
        <f t="shared" si="11"/>
        <v>0</v>
      </c>
      <c r="F49" s="381">
        <f t="shared" si="11"/>
        <v>0</v>
      </c>
      <c r="G49" s="381">
        <f t="shared" si="11"/>
        <v>0</v>
      </c>
      <c r="H49" s="381">
        <f t="shared" si="11"/>
        <v>0</v>
      </c>
      <c r="I49" s="287">
        <f t="shared" si="11"/>
        <v>0</v>
      </c>
      <c r="J49" s="287">
        <f t="shared" si="11"/>
        <v>0</v>
      </c>
      <c r="K49" s="415">
        <f t="shared" si="11"/>
        <v>0</v>
      </c>
    </row>
    <row r="50" spans="1:11" s="21" customFormat="1" ht="12" customHeight="1">
      <c r="A50" s="416" t="s">
        <v>54</v>
      </c>
      <c r="B50" s="290" t="s">
        <v>174</v>
      </c>
      <c r="C50" s="308"/>
      <c r="D50" s="428"/>
      <c r="E50" s="428"/>
      <c r="F50" s="428"/>
      <c r="G50" s="428"/>
      <c r="H50" s="428"/>
      <c r="I50" s="308"/>
      <c r="J50" s="309">
        <f t="shared" si="2"/>
        <v>0</v>
      </c>
      <c r="K50" s="429">
        <f>C50+J50</f>
        <v>0</v>
      </c>
    </row>
    <row r="51" spans="1:11" s="21" customFormat="1" ht="12" customHeight="1">
      <c r="A51" s="418" t="s">
        <v>55</v>
      </c>
      <c r="B51" s="295" t="s">
        <v>175</v>
      </c>
      <c r="C51" s="307"/>
      <c r="D51" s="423"/>
      <c r="E51" s="423"/>
      <c r="F51" s="423"/>
      <c r="G51" s="423"/>
      <c r="H51" s="423"/>
      <c r="I51" s="307"/>
      <c r="J51" s="319">
        <f t="shared" si="2"/>
        <v>0</v>
      </c>
      <c r="K51" s="424">
        <f>C51+J51</f>
        <v>0</v>
      </c>
    </row>
    <row r="52" spans="1:11" s="21" customFormat="1" ht="12" customHeight="1">
      <c r="A52" s="418" t="s">
        <v>171</v>
      </c>
      <c r="B52" s="295" t="s">
        <v>176</v>
      </c>
      <c r="C52" s="307"/>
      <c r="D52" s="423"/>
      <c r="E52" s="423"/>
      <c r="F52" s="423"/>
      <c r="G52" s="423"/>
      <c r="H52" s="423"/>
      <c r="I52" s="307"/>
      <c r="J52" s="319">
        <f t="shared" si="2"/>
        <v>0</v>
      </c>
      <c r="K52" s="424">
        <f>C52+J52</f>
        <v>0</v>
      </c>
    </row>
    <row r="53" spans="1:11" s="21" customFormat="1" ht="12" customHeight="1">
      <c r="A53" s="418" t="s">
        <v>172</v>
      </c>
      <c r="B53" s="295" t="s">
        <v>177</v>
      </c>
      <c r="C53" s="307"/>
      <c r="D53" s="423"/>
      <c r="E53" s="423"/>
      <c r="F53" s="423"/>
      <c r="G53" s="423"/>
      <c r="H53" s="423"/>
      <c r="I53" s="307"/>
      <c r="J53" s="319">
        <f t="shared" si="2"/>
        <v>0</v>
      </c>
      <c r="K53" s="424">
        <f>C53+J53</f>
        <v>0</v>
      </c>
    </row>
    <row r="54" spans="1:11" s="21" customFormat="1" ht="12" customHeight="1" thickBot="1">
      <c r="A54" s="430" t="s">
        <v>173</v>
      </c>
      <c r="B54" s="431" t="s">
        <v>178</v>
      </c>
      <c r="C54" s="315"/>
      <c r="D54" s="432"/>
      <c r="E54" s="432"/>
      <c r="F54" s="432"/>
      <c r="G54" s="432"/>
      <c r="H54" s="432"/>
      <c r="I54" s="315"/>
      <c r="J54" s="316">
        <f t="shared" si="2"/>
        <v>0</v>
      </c>
      <c r="K54" s="433">
        <f>C54+J54</f>
        <v>0</v>
      </c>
    </row>
    <row r="55" spans="1:11" s="21" customFormat="1" ht="12" customHeight="1" thickBot="1">
      <c r="A55" s="342" t="s">
        <v>98</v>
      </c>
      <c r="B55" s="286" t="s">
        <v>179</v>
      </c>
      <c r="C55" s="287">
        <f>SUM(C56:C58)</f>
        <v>0</v>
      </c>
      <c r="D55" s="381">
        <f aca="true" t="shared" si="12" ref="D55:K55">SUM(D56:D58)</f>
        <v>0</v>
      </c>
      <c r="E55" s="381">
        <f t="shared" si="12"/>
        <v>0</v>
      </c>
      <c r="F55" s="381">
        <f t="shared" si="12"/>
        <v>0</v>
      </c>
      <c r="G55" s="381">
        <f t="shared" si="12"/>
        <v>0</v>
      </c>
      <c r="H55" s="381">
        <f t="shared" si="12"/>
        <v>0</v>
      </c>
      <c r="I55" s="287">
        <f t="shared" si="12"/>
        <v>0</v>
      </c>
      <c r="J55" s="287">
        <f t="shared" si="12"/>
        <v>0</v>
      </c>
      <c r="K55" s="415">
        <f t="shared" si="12"/>
        <v>0</v>
      </c>
    </row>
    <row r="56" spans="1:11" s="21" customFormat="1" ht="12" customHeight="1">
      <c r="A56" s="416" t="s">
        <v>56</v>
      </c>
      <c r="B56" s="290" t="s">
        <v>180</v>
      </c>
      <c r="C56" s="291"/>
      <c r="D56" s="375"/>
      <c r="E56" s="375"/>
      <c r="F56" s="375"/>
      <c r="G56" s="375"/>
      <c r="H56" s="375"/>
      <c r="I56" s="291"/>
      <c r="J56" s="292">
        <f t="shared" si="2"/>
        <v>0</v>
      </c>
      <c r="K56" s="417">
        <f>C56+J56</f>
        <v>0</v>
      </c>
    </row>
    <row r="57" spans="1:11" s="21" customFormat="1" ht="12" customHeight="1">
      <c r="A57" s="418" t="s">
        <v>57</v>
      </c>
      <c r="B57" s="295" t="s">
        <v>285</v>
      </c>
      <c r="C57" s="296"/>
      <c r="D57" s="377"/>
      <c r="E57" s="377"/>
      <c r="F57" s="377"/>
      <c r="G57" s="377"/>
      <c r="H57" s="377"/>
      <c r="I57" s="296"/>
      <c r="J57" s="358">
        <f t="shared" si="2"/>
        <v>0</v>
      </c>
      <c r="K57" s="420">
        <f>C57+J57</f>
        <v>0</v>
      </c>
    </row>
    <row r="58" spans="1:11" s="21" customFormat="1" ht="12" customHeight="1">
      <c r="A58" s="418" t="s">
        <v>183</v>
      </c>
      <c r="B58" s="295" t="s">
        <v>181</v>
      </c>
      <c r="C58" s="296"/>
      <c r="D58" s="377"/>
      <c r="E58" s="377"/>
      <c r="F58" s="377"/>
      <c r="G58" s="377"/>
      <c r="H58" s="377"/>
      <c r="I58" s="296"/>
      <c r="J58" s="358">
        <f t="shared" si="2"/>
        <v>0</v>
      </c>
      <c r="K58" s="420">
        <f>C58+J58</f>
        <v>0</v>
      </c>
    </row>
    <row r="59" spans="1:11" s="21" customFormat="1" ht="12" customHeight="1" thickBot="1">
      <c r="A59" s="419" t="s">
        <v>184</v>
      </c>
      <c r="B59" s="303" t="s">
        <v>182</v>
      </c>
      <c r="C59" s="301"/>
      <c r="D59" s="379"/>
      <c r="E59" s="379"/>
      <c r="F59" s="379"/>
      <c r="G59" s="379"/>
      <c r="H59" s="379"/>
      <c r="I59" s="301"/>
      <c r="J59" s="360">
        <f t="shared" si="2"/>
        <v>0</v>
      </c>
      <c r="K59" s="421">
        <f>C59+J59</f>
        <v>0</v>
      </c>
    </row>
    <row r="60" spans="1:11" s="21" customFormat="1" ht="12" customHeight="1" thickBot="1">
      <c r="A60" s="342" t="s">
        <v>10</v>
      </c>
      <c r="B60" s="300" t="s">
        <v>185</v>
      </c>
      <c r="C60" s="287">
        <f>SUM(C61:C63)</f>
        <v>0</v>
      </c>
      <c r="D60" s="381">
        <f aca="true" t="shared" si="13" ref="D60:K60">SUM(D61:D63)</f>
        <v>0</v>
      </c>
      <c r="E60" s="381">
        <f t="shared" si="13"/>
        <v>0</v>
      </c>
      <c r="F60" s="381">
        <f t="shared" si="13"/>
        <v>0</v>
      </c>
      <c r="G60" s="381">
        <f t="shared" si="13"/>
        <v>0</v>
      </c>
      <c r="H60" s="381">
        <f t="shared" si="13"/>
        <v>0</v>
      </c>
      <c r="I60" s="287">
        <f t="shared" si="13"/>
        <v>0</v>
      </c>
      <c r="J60" s="287">
        <f t="shared" si="13"/>
        <v>0</v>
      </c>
      <c r="K60" s="415">
        <f t="shared" si="13"/>
        <v>0</v>
      </c>
    </row>
    <row r="61" spans="1:11" s="21" customFormat="1" ht="12" customHeight="1">
      <c r="A61" s="416" t="s">
        <v>99</v>
      </c>
      <c r="B61" s="290" t="s">
        <v>187</v>
      </c>
      <c r="C61" s="307"/>
      <c r="D61" s="423"/>
      <c r="E61" s="423"/>
      <c r="F61" s="423"/>
      <c r="G61" s="423"/>
      <c r="H61" s="423"/>
      <c r="I61" s="307"/>
      <c r="J61" s="319">
        <f t="shared" si="2"/>
        <v>0</v>
      </c>
      <c r="K61" s="424">
        <f>C61+J61</f>
        <v>0</v>
      </c>
    </row>
    <row r="62" spans="1:11" s="21" customFormat="1" ht="12" customHeight="1">
      <c r="A62" s="418" t="s">
        <v>100</v>
      </c>
      <c r="B62" s="295" t="s">
        <v>286</v>
      </c>
      <c r="C62" s="307"/>
      <c r="D62" s="423"/>
      <c r="E62" s="423"/>
      <c r="F62" s="423"/>
      <c r="G62" s="423"/>
      <c r="H62" s="423"/>
      <c r="I62" s="307"/>
      <c r="J62" s="319">
        <f t="shared" si="2"/>
        <v>0</v>
      </c>
      <c r="K62" s="424">
        <f>C62+J62</f>
        <v>0</v>
      </c>
    </row>
    <row r="63" spans="1:11" s="21" customFormat="1" ht="12" customHeight="1">
      <c r="A63" s="418" t="s">
        <v>119</v>
      </c>
      <c r="B63" s="295" t="s">
        <v>188</v>
      </c>
      <c r="C63" s="307"/>
      <c r="D63" s="423"/>
      <c r="E63" s="423"/>
      <c r="F63" s="423"/>
      <c r="G63" s="423"/>
      <c r="H63" s="423"/>
      <c r="I63" s="307"/>
      <c r="J63" s="319">
        <f t="shared" si="2"/>
        <v>0</v>
      </c>
      <c r="K63" s="424">
        <f>C63+J63</f>
        <v>0</v>
      </c>
    </row>
    <row r="64" spans="1:11" s="21" customFormat="1" ht="12" customHeight="1" thickBot="1">
      <c r="A64" s="419" t="s">
        <v>186</v>
      </c>
      <c r="B64" s="303" t="s">
        <v>189</v>
      </c>
      <c r="C64" s="307"/>
      <c r="D64" s="423"/>
      <c r="E64" s="423"/>
      <c r="F64" s="423"/>
      <c r="G64" s="423"/>
      <c r="H64" s="423"/>
      <c r="I64" s="307"/>
      <c r="J64" s="319">
        <f t="shared" si="2"/>
        <v>0</v>
      </c>
      <c r="K64" s="424">
        <f>C64+J64</f>
        <v>0</v>
      </c>
    </row>
    <row r="65" spans="1:11" s="21" customFormat="1" ht="12" customHeight="1" thickBot="1">
      <c r="A65" s="342" t="s">
        <v>11</v>
      </c>
      <c r="B65" s="286" t="s">
        <v>190</v>
      </c>
      <c r="C65" s="305">
        <f>+C8+C15+C22+C29+C37+C49+C55+C60</f>
        <v>8722382</v>
      </c>
      <c r="D65" s="383">
        <f aca="true" t="shared" si="14" ref="D65:K65">+D8+D15+D22+D29+D37+D49+D55+D60</f>
        <v>0</v>
      </c>
      <c r="E65" s="383">
        <f t="shared" si="14"/>
        <v>5378000</v>
      </c>
      <c r="F65" s="383">
        <f t="shared" si="14"/>
        <v>0</v>
      </c>
      <c r="G65" s="383">
        <f t="shared" si="14"/>
        <v>0</v>
      </c>
      <c r="H65" s="383">
        <f t="shared" si="14"/>
        <v>0</v>
      </c>
      <c r="I65" s="305">
        <f t="shared" si="14"/>
        <v>0</v>
      </c>
      <c r="J65" s="305">
        <f t="shared" si="14"/>
        <v>5378000</v>
      </c>
      <c r="K65" s="422">
        <f t="shared" si="14"/>
        <v>14100382</v>
      </c>
    </row>
    <row r="66" spans="1:11" s="21" customFormat="1" ht="12" customHeight="1" thickBot="1">
      <c r="A66" s="434" t="s">
        <v>276</v>
      </c>
      <c r="B66" s="300" t="s">
        <v>192</v>
      </c>
      <c r="C66" s="287">
        <f>SUM(C67:C69)</f>
        <v>0</v>
      </c>
      <c r="D66" s="381">
        <f aca="true" t="shared" si="15" ref="D66:K66">SUM(D67:D69)</f>
        <v>0</v>
      </c>
      <c r="E66" s="381">
        <f t="shared" si="15"/>
        <v>0</v>
      </c>
      <c r="F66" s="381">
        <f t="shared" si="15"/>
        <v>0</v>
      </c>
      <c r="G66" s="381">
        <f t="shared" si="15"/>
        <v>0</v>
      </c>
      <c r="H66" s="381">
        <f t="shared" si="15"/>
        <v>0</v>
      </c>
      <c r="I66" s="287">
        <f t="shared" si="15"/>
        <v>0</v>
      </c>
      <c r="J66" s="287">
        <f t="shared" si="15"/>
        <v>0</v>
      </c>
      <c r="K66" s="415">
        <f t="shared" si="15"/>
        <v>0</v>
      </c>
    </row>
    <row r="67" spans="1:11" s="21" customFormat="1" ht="12" customHeight="1">
      <c r="A67" s="416" t="s">
        <v>220</v>
      </c>
      <c r="B67" s="290" t="s">
        <v>193</v>
      </c>
      <c r="C67" s="307"/>
      <c r="D67" s="423"/>
      <c r="E67" s="423"/>
      <c r="F67" s="423"/>
      <c r="G67" s="423"/>
      <c r="H67" s="423"/>
      <c r="I67" s="307"/>
      <c r="J67" s="319">
        <f>D67+E67+F67+G67+H67+I67</f>
        <v>0</v>
      </c>
      <c r="K67" s="424">
        <f>C67+J67</f>
        <v>0</v>
      </c>
    </row>
    <row r="68" spans="1:11" s="21" customFormat="1" ht="12" customHeight="1">
      <c r="A68" s="418" t="s">
        <v>229</v>
      </c>
      <c r="B68" s="295" t="s">
        <v>194</v>
      </c>
      <c r="C68" s="307"/>
      <c r="D68" s="423"/>
      <c r="E68" s="423"/>
      <c r="F68" s="423"/>
      <c r="G68" s="423"/>
      <c r="H68" s="423"/>
      <c r="I68" s="307"/>
      <c r="J68" s="319">
        <f>D68+E68+F68+G68+H68+I68</f>
        <v>0</v>
      </c>
      <c r="K68" s="424">
        <f>C68+J68</f>
        <v>0</v>
      </c>
    </row>
    <row r="69" spans="1:11" s="21" customFormat="1" ht="12" customHeight="1" thickBot="1">
      <c r="A69" s="430" t="s">
        <v>230</v>
      </c>
      <c r="B69" s="435" t="s">
        <v>195</v>
      </c>
      <c r="C69" s="315"/>
      <c r="D69" s="432"/>
      <c r="E69" s="432"/>
      <c r="F69" s="432"/>
      <c r="G69" s="432"/>
      <c r="H69" s="432"/>
      <c r="I69" s="315"/>
      <c r="J69" s="316">
        <f>D69+E69+F69+G69+H69+I69</f>
        <v>0</v>
      </c>
      <c r="K69" s="433">
        <f>C69+J69</f>
        <v>0</v>
      </c>
    </row>
    <row r="70" spans="1:11" s="21" customFormat="1" ht="12" customHeight="1" thickBot="1">
      <c r="A70" s="434" t="s">
        <v>196</v>
      </c>
      <c r="B70" s="300" t="s">
        <v>197</v>
      </c>
      <c r="C70" s="287">
        <f>SUM(C71:C74)</f>
        <v>0</v>
      </c>
      <c r="D70" s="287">
        <f aca="true" t="shared" si="16" ref="D70:K70">SUM(D71:D74)</f>
        <v>0</v>
      </c>
      <c r="E70" s="287">
        <f t="shared" si="16"/>
        <v>0</v>
      </c>
      <c r="F70" s="287">
        <f t="shared" si="16"/>
        <v>0</v>
      </c>
      <c r="G70" s="287">
        <f t="shared" si="16"/>
        <v>0</v>
      </c>
      <c r="H70" s="287">
        <f t="shared" si="16"/>
        <v>0</v>
      </c>
      <c r="I70" s="287">
        <f t="shared" si="16"/>
        <v>0</v>
      </c>
      <c r="J70" s="287">
        <f t="shared" si="16"/>
        <v>0</v>
      </c>
      <c r="K70" s="415">
        <f t="shared" si="16"/>
        <v>0</v>
      </c>
    </row>
    <row r="71" spans="1:11" s="21" customFormat="1" ht="12" customHeight="1">
      <c r="A71" s="416" t="s">
        <v>79</v>
      </c>
      <c r="B71" s="325" t="s">
        <v>198</v>
      </c>
      <c r="C71" s="307"/>
      <c r="D71" s="307"/>
      <c r="E71" s="307"/>
      <c r="F71" s="307"/>
      <c r="G71" s="307"/>
      <c r="H71" s="307"/>
      <c r="I71" s="307"/>
      <c r="J71" s="319">
        <f>D71+E71+F71+G71+H71+I71</f>
        <v>0</v>
      </c>
      <c r="K71" s="424">
        <f>C71+J71</f>
        <v>0</v>
      </c>
    </row>
    <row r="72" spans="1:11" s="21" customFormat="1" ht="12" customHeight="1">
      <c r="A72" s="418" t="s">
        <v>80</v>
      </c>
      <c r="B72" s="325" t="s">
        <v>428</v>
      </c>
      <c r="C72" s="307"/>
      <c r="D72" s="307"/>
      <c r="E72" s="307"/>
      <c r="F72" s="307"/>
      <c r="G72" s="307"/>
      <c r="H72" s="307"/>
      <c r="I72" s="307"/>
      <c r="J72" s="319">
        <f>D72+E72+F72+G72+H72+I72</f>
        <v>0</v>
      </c>
      <c r="K72" s="424">
        <f>C72+J72</f>
        <v>0</v>
      </c>
    </row>
    <row r="73" spans="1:11" s="21" customFormat="1" ht="12" customHeight="1">
      <c r="A73" s="418" t="s">
        <v>221</v>
      </c>
      <c r="B73" s="325" t="s">
        <v>199</v>
      </c>
      <c r="C73" s="307"/>
      <c r="D73" s="307"/>
      <c r="E73" s="307"/>
      <c r="F73" s="307"/>
      <c r="G73" s="307"/>
      <c r="H73" s="307"/>
      <c r="I73" s="307"/>
      <c r="J73" s="319">
        <f>D73+E73+F73+G73+H73+I73</f>
        <v>0</v>
      </c>
      <c r="K73" s="424">
        <f>C73+J73</f>
        <v>0</v>
      </c>
    </row>
    <row r="74" spans="1:11" s="21" customFormat="1" ht="12" customHeight="1" thickBot="1">
      <c r="A74" s="419" t="s">
        <v>222</v>
      </c>
      <c r="B74" s="326" t="s">
        <v>429</v>
      </c>
      <c r="C74" s="307"/>
      <c r="D74" s="307"/>
      <c r="E74" s="307"/>
      <c r="F74" s="307"/>
      <c r="G74" s="307"/>
      <c r="H74" s="307"/>
      <c r="I74" s="307"/>
      <c r="J74" s="319">
        <f>D74+E74+F74+G74+H74+I74</f>
        <v>0</v>
      </c>
      <c r="K74" s="424">
        <f>C74+J74</f>
        <v>0</v>
      </c>
    </row>
    <row r="75" spans="1:11" s="21" customFormat="1" ht="12" customHeight="1" thickBot="1">
      <c r="A75" s="434" t="s">
        <v>200</v>
      </c>
      <c r="B75" s="300" t="s">
        <v>201</v>
      </c>
      <c r="C75" s="287">
        <f>SUM(C76:C77)</f>
        <v>9784123</v>
      </c>
      <c r="D75" s="287">
        <f aca="true" t="shared" si="17" ref="D75:K75">SUM(D76:D77)</f>
        <v>0</v>
      </c>
      <c r="E75" s="287">
        <f t="shared" si="17"/>
        <v>0</v>
      </c>
      <c r="F75" s="287">
        <f t="shared" si="17"/>
        <v>0</v>
      </c>
      <c r="G75" s="287">
        <f t="shared" si="17"/>
        <v>0</v>
      </c>
      <c r="H75" s="287">
        <f t="shared" si="17"/>
        <v>0</v>
      </c>
      <c r="I75" s="287">
        <f t="shared" si="17"/>
        <v>0</v>
      </c>
      <c r="J75" s="287">
        <f t="shared" si="17"/>
        <v>0</v>
      </c>
      <c r="K75" s="415">
        <f t="shared" si="17"/>
        <v>9784123</v>
      </c>
    </row>
    <row r="76" spans="1:11" s="21" customFormat="1" ht="12" customHeight="1">
      <c r="A76" s="416" t="s">
        <v>223</v>
      </c>
      <c r="B76" s="290" t="s">
        <v>202</v>
      </c>
      <c r="C76" s="307">
        <v>9784123</v>
      </c>
      <c r="D76" s="307"/>
      <c r="E76" s="307"/>
      <c r="F76" s="307"/>
      <c r="G76" s="307"/>
      <c r="H76" s="307"/>
      <c r="I76" s="307"/>
      <c r="J76" s="319">
        <f>D76+E76+F76+G76+H76+I76</f>
        <v>0</v>
      </c>
      <c r="K76" s="424">
        <f>C76+J76</f>
        <v>9784123</v>
      </c>
    </row>
    <row r="77" spans="1:11" s="21" customFormat="1" ht="12" customHeight="1" thickBot="1">
      <c r="A77" s="419" t="s">
        <v>224</v>
      </c>
      <c r="B77" s="303" t="s">
        <v>203</v>
      </c>
      <c r="C77" s="307"/>
      <c r="D77" s="307"/>
      <c r="E77" s="307"/>
      <c r="F77" s="307"/>
      <c r="G77" s="307"/>
      <c r="H77" s="307"/>
      <c r="I77" s="307"/>
      <c r="J77" s="319">
        <f>D77+E77+F77+G77+H77+I77</f>
        <v>0</v>
      </c>
      <c r="K77" s="424">
        <f>C77+J77</f>
        <v>0</v>
      </c>
    </row>
    <row r="78" spans="1:11" s="20" customFormat="1" ht="12" customHeight="1" thickBot="1">
      <c r="A78" s="434" t="s">
        <v>204</v>
      </c>
      <c r="B78" s="300" t="s">
        <v>205</v>
      </c>
      <c r="C78" s="287">
        <f>SUM(C79:C81)</f>
        <v>0</v>
      </c>
      <c r="D78" s="287">
        <f aca="true" t="shared" si="18" ref="D78:K78">SUM(D79:D81)</f>
        <v>0</v>
      </c>
      <c r="E78" s="287">
        <f t="shared" si="18"/>
        <v>0</v>
      </c>
      <c r="F78" s="287">
        <f t="shared" si="18"/>
        <v>0</v>
      </c>
      <c r="G78" s="287">
        <f t="shared" si="18"/>
        <v>0</v>
      </c>
      <c r="H78" s="287">
        <f t="shared" si="18"/>
        <v>0</v>
      </c>
      <c r="I78" s="287">
        <f t="shared" si="18"/>
        <v>0</v>
      </c>
      <c r="J78" s="287">
        <f t="shared" si="18"/>
        <v>0</v>
      </c>
      <c r="K78" s="415">
        <f t="shared" si="18"/>
        <v>0</v>
      </c>
    </row>
    <row r="79" spans="1:11" s="21" customFormat="1" ht="12" customHeight="1">
      <c r="A79" s="416" t="s">
        <v>225</v>
      </c>
      <c r="B79" s="290" t="s">
        <v>206</v>
      </c>
      <c r="C79" s="307"/>
      <c r="D79" s="307"/>
      <c r="E79" s="307"/>
      <c r="F79" s="307"/>
      <c r="G79" s="307"/>
      <c r="H79" s="307"/>
      <c r="I79" s="307"/>
      <c r="J79" s="319">
        <f>D79+E79+F79+G79+H79+I79</f>
        <v>0</v>
      </c>
      <c r="K79" s="424">
        <f>C79+J79</f>
        <v>0</v>
      </c>
    </row>
    <row r="80" spans="1:11" s="21" customFormat="1" ht="12" customHeight="1">
      <c r="A80" s="418" t="s">
        <v>226</v>
      </c>
      <c r="B80" s="295" t="s">
        <v>207</v>
      </c>
      <c r="C80" s="307"/>
      <c r="D80" s="307"/>
      <c r="E80" s="307"/>
      <c r="F80" s="307"/>
      <c r="G80" s="307"/>
      <c r="H80" s="307"/>
      <c r="I80" s="307"/>
      <c r="J80" s="319">
        <f>D80+E80+F80+G80+H80+I80</f>
        <v>0</v>
      </c>
      <c r="K80" s="424">
        <f>C80+J80</f>
        <v>0</v>
      </c>
    </row>
    <row r="81" spans="1:11" s="21" customFormat="1" ht="12" customHeight="1" thickBot="1">
      <c r="A81" s="419" t="s">
        <v>227</v>
      </c>
      <c r="B81" s="436" t="s">
        <v>430</v>
      </c>
      <c r="C81" s="307"/>
      <c r="D81" s="307"/>
      <c r="E81" s="307"/>
      <c r="F81" s="307"/>
      <c r="G81" s="307"/>
      <c r="H81" s="307"/>
      <c r="I81" s="307"/>
      <c r="J81" s="319">
        <f>D81+E81+F81+G81+H81+I81</f>
        <v>0</v>
      </c>
      <c r="K81" s="424">
        <f>C81+J81</f>
        <v>0</v>
      </c>
    </row>
    <row r="82" spans="1:11" s="21" customFormat="1" ht="12" customHeight="1" thickBot="1">
      <c r="A82" s="434" t="s">
        <v>208</v>
      </c>
      <c r="B82" s="300" t="s">
        <v>228</v>
      </c>
      <c r="C82" s="287">
        <f>SUM(C83:C86)</f>
        <v>0</v>
      </c>
      <c r="D82" s="287">
        <f aca="true" t="shared" si="19" ref="D82:K82">SUM(D83:D86)</f>
        <v>0</v>
      </c>
      <c r="E82" s="287">
        <f t="shared" si="19"/>
        <v>0</v>
      </c>
      <c r="F82" s="287">
        <f t="shared" si="19"/>
        <v>0</v>
      </c>
      <c r="G82" s="287">
        <f t="shared" si="19"/>
        <v>0</v>
      </c>
      <c r="H82" s="287">
        <f t="shared" si="19"/>
        <v>0</v>
      </c>
      <c r="I82" s="287">
        <f t="shared" si="19"/>
        <v>0</v>
      </c>
      <c r="J82" s="287">
        <f t="shared" si="19"/>
        <v>0</v>
      </c>
      <c r="K82" s="415">
        <f t="shared" si="19"/>
        <v>0</v>
      </c>
    </row>
    <row r="83" spans="1:11" s="21" customFormat="1" ht="12" customHeight="1">
      <c r="A83" s="437" t="s">
        <v>209</v>
      </c>
      <c r="B83" s="290" t="s">
        <v>210</v>
      </c>
      <c r="C83" s="307"/>
      <c r="D83" s="307"/>
      <c r="E83" s="307"/>
      <c r="F83" s="307"/>
      <c r="G83" s="307"/>
      <c r="H83" s="307"/>
      <c r="I83" s="307"/>
      <c r="J83" s="319">
        <f aca="true" t="shared" si="20" ref="J83:J88">D83+E83+F83+G83+H83+I83</f>
        <v>0</v>
      </c>
      <c r="K83" s="424">
        <f aca="true" t="shared" si="21" ref="K83:K88">C83+J83</f>
        <v>0</v>
      </c>
    </row>
    <row r="84" spans="1:11" s="21" customFormat="1" ht="12" customHeight="1">
      <c r="A84" s="438" t="s">
        <v>211</v>
      </c>
      <c r="B84" s="295" t="s">
        <v>212</v>
      </c>
      <c r="C84" s="307"/>
      <c r="D84" s="307"/>
      <c r="E84" s="307"/>
      <c r="F84" s="307"/>
      <c r="G84" s="307"/>
      <c r="H84" s="307"/>
      <c r="I84" s="307"/>
      <c r="J84" s="319">
        <f t="shared" si="20"/>
        <v>0</v>
      </c>
      <c r="K84" s="424">
        <f t="shared" si="21"/>
        <v>0</v>
      </c>
    </row>
    <row r="85" spans="1:11" s="21" customFormat="1" ht="12" customHeight="1">
      <c r="A85" s="438" t="s">
        <v>213</v>
      </c>
      <c r="B85" s="295" t="s">
        <v>214</v>
      </c>
      <c r="C85" s="307"/>
      <c r="D85" s="307"/>
      <c r="E85" s="307"/>
      <c r="F85" s="307"/>
      <c r="G85" s="307"/>
      <c r="H85" s="307"/>
      <c r="I85" s="307"/>
      <c r="J85" s="319">
        <f t="shared" si="20"/>
        <v>0</v>
      </c>
      <c r="K85" s="424">
        <f t="shared" si="21"/>
        <v>0</v>
      </c>
    </row>
    <row r="86" spans="1:11" s="20" customFormat="1" ht="12" customHeight="1" thickBot="1">
      <c r="A86" s="439" t="s">
        <v>215</v>
      </c>
      <c r="B86" s="303" t="s">
        <v>216</v>
      </c>
      <c r="C86" s="307"/>
      <c r="D86" s="307"/>
      <c r="E86" s="307"/>
      <c r="F86" s="307"/>
      <c r="G86" s="307"/>
      <c r="H86" s="307"/>
      <c r="I86" s="307"/>
      <c r="J86" s="319">
        <f t="shared" si="20"/>
        <v>0</v>
      </c>
      <c r="K86" s="424">
        <f t="shared" si="21"/>
        <v>0</v>
      </c>
    </row>
    <row r="87" spans="1:11" s="20" customFormat="1" ht="12" customHeight="1" thickBot="1">
      <c r="A87" s="434" t="s">
        <v>217</v>
      </c>
      <c r="B87" s="300" t="s">
        <v>331</v>
      </c>
      <c r="C87" s="330"/>
      <c r="D87" s="330"/>
      <c r="E87" s="330"/>
      <c r="F87" s="330"/>
      <c r="G87" s="330"/>
      <c r="H87" s="330"/>
      <c r="I87" s="330"/>
      <c r="J87" s="287">
        <f t="shared" si="20"/>
        <v>0</v>
      </c>
      <c r="K87" s="415">
        <f t="shared" si="21"/>
        <v>0</v>
      </c>
    </row>
    <row r="88" spans="1:11" s="20" customFormat="1" ht="12" customHeight="1" thickBot="1">
      <c r="A88" s="434" t="s">
        <v>352</v>
      </c>
      <c r="B88" s="300" t="s">
        <v>218</v>
      </c>
      <c r="C88" s="330"/>
      <c r="D88" s="330"/>
      <c r="E88" s="330"/>
      <c r="F88" s="330"/>
      <c r="G88" s="330"/>
      <c r="H88" s="330"/>
      <c r="I88" s="330"/>
      <c r="J88" s="287">
        <f t="shared" si="20"/>
        <v>0</v>
      </c>
      <c r="K88" s="415">
        <f t="shared" si="21"/>
        <v>0</v>
      </c>
    </row>
    <row r="89" spans="1:11" s="20" customFormat="1" ht="12" customHeight="1" thickBot="1">
      <c r="A89" s="434" t="s">
        <v>353</v>
      </c>
      <c r="B89" s="300" t="s">
        <v>334</v>
      </c>
      <c r="C89" s="305">
        <f>+C66+C70+C75+C78+C82+C88+C87</f>
        <v>9784123</v>
      </c>
      <c r="D89" s="305">
        <f aca="true" t="shared" si="22" ref="D89:K89">+D66+D70+D75+D78+D82+D88+D87</f>
        <v>0</v>
      </c>
      <c r="E89" s="305">
        <f t="shared" si="22"/>
        <v>0</v>
      </c>
      <c r="F89" s="305">
        <f t="shared" si="22"/>
        <v>0</v>
      </c>
      <c r="G89" s="305">
        <f t="shared" si="22"/>
        <v>0</v>
      </c>
      <c r="H89" s="305">
        <f t="shared" si="22"/>
        <v>0</v>
      </c>
      <c r="I89" s="305">
        <f t="shared" si="22"/>
        <v>0</v>
      </c>
      <c r="J89" s="305">
        <f t="shared" si="22"/>
        <v>0</v>
      </c>
      <c r="K89" s="422">
        <f t="shared" si="22"/>
        <v>9784123</v>
      </c>
    </row>
    <row r="90" spans="1:11" s="20" customFormat="1" ht="12" customHeight="1" thickBot="1">
      <c r="A90" s="440" t="s">
        <v>354</v>
      </c>
      <c r="B90" s="332" t="s">
        <v>355</v>
      </c>
      <c r="C90" s="305">
        <f>+C65+C89</f>
        <v>18506505</v>
      </c>
      <c r="D90" s="305">
        <f aca="true" t="shared" si="23" ref="D90:K90">+D65+D89</f>
        <v>0</v>
      </c>
      <c r="E90" s="305">
        <f t="shared" si="23"/>
        <v>5378000</v>
      </c>
      <c r="F90" s="305">
        <f t="shared" si="23"/>
        <v>0</v>
      </c>
      <c r="G90" s="305">
        <f t="shared" si="23"/>
        <v>0</v>
      </c>
      <c r="H90" s="305">
        <f t="shared" si="23"/>
        <v>0</v>
      </c>
      <c r="I90" s="305">
        <f t="shared" si="23"/>
        <v>0</v>
      </c>
      <c r="J90" s="305">
        <f t="shared" si="23"/>
        <v>5378000</v>
      </c>
      <c r="K90" s="422">
        <f t="shared" si="23"/>
        <v>23884505</v>
      </c>
    </row>
    <row r="91" spans="1:11" s="21" customFormat="1" ht="15" customHeight="1" thickBot="1">
      <c r="A91" s="441"/>
      <c r="B91" s="442"/>
      <c r="C91" s="443"/>
      <c r="D91" s="443"/>
      <c r="E91" s="443"/>
      <c r="F91" s="443"/>
      <c r="G91" s="443"/>
      <c r="H91" s="444"/>
      <c r="I91" s="444"/>
      <c r="J91" s="444"/>
      <c r="K91" s="444"/>
    </row>
    <row r="92" spans="1:11" s="19" customFormat="1" ht="16.5" customHeight="1" thickBot="1">
      <c r="A92" s="557" t="s">
        <v>36</v>
      </c>
      <c r="B92" s="558"/>
      <c r="C92" s="558"/>
      <c r="D92" s="558"/>
      <c r="E92" s="558"/>
      <c r="F92" s="558"/>
      <c r="G92" s="558"/>
      <c r="H92" s="558"/>
      <c r="I92" s="558"/>
      <c r="J92" s="558"/>
      <c r="K92" s="559"/>
    </row>
    <row r="93" spans="1:11" s="22" customFormat="1" ht="12" customHeight="1" thickBot="1">
      <c r="A93" s="337" t="s">
        <v>3</v>
      </c>
      <c r="B93" s="348" t="s">
        <v>556</v>
      </c>
      <c r="C93" s="349">
        <f>+C94+C95+C96+C97+C98+C111</f>
        <v>16350505</v>
      </c>
      <c r="D93" s="445">
        <f aca="true" t="shared" si="24" ref="D93:K93">+D94+D95+D96+D97+D98+D111</f>
        <v>0</v>
      </c>
      <c r="E93" s="445">
        <f t="shared" si="24"/>
        <v>4325358</v>
      </c>
      <c r="F93" s="445">
        <f t="shared" si="24"/>
        <v>0</v>
      </c>
      <c r="G93" s="445">
        <f t="shared" si="24"/>
        <v>0</v>
      </c>
      <c r="H93" s="445">
        <f t="shared" si="24"/>
        <v>0</v>
      </c>
      <c r="I93" s="349">
        <f t="shared" si="24"/>
        <v>0</v>
      </c>
      <c r="J93" s="349">
        <f t="shared" si="24"/>
        <v>4325358</v>
      </c>
      <c r="K93" s="446">
        <f t="shared" si="24"/>
        <v>20675863</v>
      </c>
    </row>
    <row r="94" spans="1:11" ht="12" customHeight="1">
      <c r="A94" s="447" t="s">
        <v>58</v>
      </c>
      <c r="B94" s="352" t="s">
        <v>32</v>
      </c>
      <c r="C94" s="354">
        <v>11582400</v>
      </c>
      <c r="D94" s="448"/>
      <c r="E94" s="448">
        <v>128700</v>
      </c>
      <c r="F94" s="448"/>
      <c r="G94" s="448"/>
      <c r="H94" s="448"/>
      <c r="I94" s="354"/>
      <c r="J94" s="355">
        <f aca="true" t="shared" si="25" ref="J94:J113">D94+E94+F94+G94+H94+I94</f>
        <v>128700</v>
      </c>
      <c r="K94" s="449">
        <f aca="true" t="shared" si="26" ref="K94:K113">C94+J94</f>
        <v>11711100</v>
      </c>
    </row>
    <row r="95" spans="1:11" ht="12" customHeight="1">
      <c r="A95" s="418" t="s">
        <v>59</v>
      </c>
      <c r="B95" s="357" t="s">
        <v>101</v>
      </c>
      <c r="C95" s="296">
        <v>2200068</v>
      </c>
      <c r="D95" s="296"/>
      <c r="E95" s="296">
        <v>-128700</v>
      </c>
      <c r="F95" s="296"/>
      <c r="G95" s="296"/>
      <c r="H95" s="296"/>
      <c r="I95" s="296"/>
      <c r="J95" s="358">
        <f t="shared" si="25"/>
        <v>-128700</v>
      </c>
      <c r="K95" s="420">
        <f t="shared" si="26"/>
        <v>2071368</v>
      </c>
    </row>
    <row r="96" spans="1:11" ht="12" customHeight="1">
      <c r="A96" s="418" t="s">
        <v>60</v>
      </c>
      <c r="B96" s="357" t="s">
        <v>77</v>
      </c>
      <c r="C96" s="301">
        <v>2568037</v>
      </c>
      <c r="D96" s="301"/>
      <c r="E96" s="301">
        <v>4325358</v>
      </c>
      <c r="F96" s="301"/>
      <c r="G96" s="301"/>
      <c r="H96" s="296"/>
      <c r="I96" s="301"/>
      <c r="J96" s="360">
        <f t="shared" si="25"/>
        <v>4325358</v>
      </c>
      <c r="K96" s="421">
        <f t="shared" si="26"/>
        <v>6893395</v>
      </c>
    </row>
    <row r="97" spans="1:11" ht="12" customHeight="1">
      <c r="A97" s="418" t="s">
        <v>61</v>
      </c>
      <c r="B97" s="362" t="s">
        <v>102</v>
      </c>
      <c r="C97" s="301"/>
      <c r="D97" s="301"/>
      <c r="E97" s="301"/>
      <c r="F97" s="301"/>
      <c r="G97" s="301"/>
      <c r="H97" s="301"/>
      <c r="I97" s="301"/>
      <c r="J97" s="360">
        <f t="shared" si="25"/>
        <v>0</v>
      </c>
      <c r="K97" s="421">
        <f t="shared" si="26"/>
        <v>0</v>
      </c>
    </row>
    <row r="98" spans="1:11" ht="12" customHeight="1">
      <c r="A98" s="418" t="s">
        <v>69</v>
      </c>
      <c r="B98" s="363" t="s">
        <v>103</v>
      </c>
      <c r="C98" s="301"/>
      <c r="D98" s="301"/>
      <c r="E98" s="301"/>
      <c r="F98" s="301"/>
      <c r="G98" s="301"/>
      <c r="H98" s="301"/>
      <c r="I98" s="301"/>
      <c r="J98" s="360">
        <f t="shared" si="25"/>
        <v>0</v>
      </c>
      <c r="K98" s="421">
        <f t="shared" si="26"/>
        <v>0</v>
      </c>
    </row>
    <row r="99" spans="1:11" ht="12" customHeight="1">
      <c r="A99" s="418" t="s">
        <v>62</v>
      </c>
      <c r="B99" s="357" t="s">
        <v>356</v>
      </c>
      <c r="C99" s="301"/>
      <c r="D99" s="301"/>
      <c r="E99" s="301"/>
      <c r="F99" s="301"/>
      <c r="G99" s="301"/>
      <c r="H99" s="301"/>
      <c r="I99" s="301"/>
      <c r="J99" s="360">
        <f t="shared" si="25"/>
        <v>0</v>
      </c>
      <c r="K99" s="421">
        <f t="shared" si="26"/>
        <v>0</v>
      </c>
    </row>
    <row r="100" spans="1:11" ht="12" customHeight="1">
      <c r="A100" s="418" t="s">
        <v>63</v>
      </c>
      <c r="B100" s="365" t="s">
        <v>297</v>
      </c>
      <c r="C100" s="301"/>
      <c r="D100" s="301"/>
      <c r="E100" s="301"/>
      <c r="F100" s="301"/>
      <c r="G100" s="301"/>
      <c r="H100" s="301"/>
      <c r="I100" s="301"/>
      <c r="J100" s="360">
        <f t="shared" si="25"/>
        <v>0</v>
      </c>
      <c r="K100" s="421">
        <f t="shared" si="26"/>
        <v>0</v>
      </c>
    </row>
    <row r="101" spans="1:11" ht="12" customHeight="1">
      <c r="A101" s="418" t="s">
        <v>70</v>
      </c>
      <c r="B101" s="365" t="s">
        <v>296</v>
      </c>
      <c r="C101" s="301"/>
      <c r="D101" s="301"/>
      <c r="E101" s="301"/>
      <c r="F101" s="301"/>
      <c r="G101" s="301"/>
      <c r="H101" s="301"/>
      <c r="I101" s="301"/>
      <c r="J101" s="360">
        <f t="shared" si="25"/>
        <v>0</v>
      </c>
      <c r="K101" s="421">
        <f t="shared" si="26"/>
        <v>0</v>
      </c>
    </row>
    <row r="102" spans="1:11" ht="12" customHeight="1">
      <c r="A102" s="418" t="s">
        <v>71</v>
      </c>
      <c r="B102" s="365" t="s">
        <v>234</v>
      </c>
      <c r="C102" s="301"/>
      <c r="D102" s="301"/>
      <c r="E102" s="301"/>
      <c r="F102" s="301"/>
      <c r="G102" s="301"/>
      <c r="H102" s="301"/>
      <c r="I102" s="301"/>
      <c r="J102" s="360">
        <f t="shared" si="25"/>
        <v>0</v>
      </c>
      <c r="K102" s="421">
        <f t="shared" si="26"/>
        <v>0</v>
      </c>
    </row>
    <row r="103" spans="1:11" ht="12" customHeight="1">
      <c r="A103" s="418" t="s">
        <v>72</v>
      </c>
      <c r="B103" s="366" t="s">
        <v>235</v>
      </c>
      <c r="C103" s="301"/>
      <c r="D103" s="301"/>
      <c r="E103" s="301"/>
      <c r="F103" s="301"/>
      <c r="G103" s="301"/>
      <c r="H103" s="301"/>
      <c r="I103" s="301"/>
      <c r="J103" s="360">
        <f t="shared" si="25"/>
        <v>0</v>
      </c>
      <c r="K103" s="421">
        <f t="shared" si="26"/>
        <v>0</v>
      </c>
    </row>
    <row r="104" spans="1:11" ht="12" customHeight="1">
      <c r="A104" s="418" t="s">
        <v>73</v>
      </c>
      <c r="B104" s="366" t="s">
        <v>236</v>
      </c>
      <c r="C104" s="301"/>
      <c r="D104" s="301"/>
      <c r="E104" s="301"/>
      <c r="F104" s="301"/>
      <c r="G104" s="301"/>
      <c r="H104" s="301"/>
      <c r="I104" s="301"/>
      <c r="J104" s="360">
        <f t="shared" si="25"/>
        <v>0</v>
      </c>
      <c r="K104" s="421">
        <f t="shared" si="26"/>
        <v>0</v>
      </c>
    </row>
    <row r="105" spans="1:11" ht="12" customHeight="1">
      <c r="A105" s="418" t="s">
        <v>75</v>
      </c>
      <c r="B105" s="365" t="s">
        <v>237</v>
      </c>
      <c r="C105" s="301"/>
      <c r="D105" s="301"/>
      <c r="E105" s="301"/>
      <c r="F105" s="301"/>
      <c r="G105" s="301"/>
      <c r="H105" s="301"/>
      <c r="I105" s="301"/>
      <c r="J105" s="360">
        <f t="shared" si="25"/>
        <v>0</v>
      </c>
      <c r="K105" s="421">
        <f t="shared" si="26"/>
        <v>0</v>
      </c>
    </row>
    <row r="106" spans="1:11" ht="12" customHeight="1">
      <c r="A106" s="418" t="s">
        <v>104</v>
      </c>
      <c r="B106" s="365" t="s">
        <v>238</v>
      </c>
      <c r="C106" s="301"/>
      <c r="D106" s="301"/>
      <c r="E106" s="301"/>
      <c r="F106" s="301"/>
      <c r="G106" s="301"/>
      <c r="H106" s="301"/>
      <c r="I106" s="301"/>
      <c r="J106" s="360">
        <f t="shared" si="25"/>
        <v>0</v>
      </c>
      <c r="K106" s="421">
        <f t="shared" si="26"/>
        <v>0</v>
      </c>
    </row>
    <row r="107" spans="1:11" ht="12" customHeight="1">
      <c r="A107" s="418" t="s">
        <v>232</v>
      </c>
      <c r="B107" s="366" t="s">
        <v>239</v>
      </c>
      <c r="C107" s="296"/>
      <c r="D107" s="301"/>
      <c r="E107" s="301"/>
      <c r="F107" s="301"/>
      <c r="G107" s="301"/>
      <c r="H107" s="301"/>
      <c r="I107" s="301"/>
      <c r="J107" s="360">
        <f t="shared" si="25"/>
        <v>0</v>
      </c>
      <c r="K107" s="421">
        <f t="shared" si="26"/>
        <v>0</v>
      </c>
    </row>
    <row r="108" spans="1:11" ht="12" customHeight="1">
      <c r="A108" s="450" t="s">
        <v>233</v>
      </c>
      <c r="B108" s="364" t="s">
        <v>240</v>
      </c>
      <c r="C108" s="301"/>
      <c r="D108" s="301"/>
      <c r="E108" s="301"/>
      <c r="F108" s="301"/>
      <c r="G108" s="301"/>
      <c r="H108" s="301"/>
      <c r="I108" s="301"/>
      <c r="J108" s="360">
        <f t="shared" si="25"/>
        <v>0</v>
      </c>
      <c r="K108" s="421">
        <f t="shared" si="26"/>
        <v>0</v>
      </c>
    </row>
    <row r="109" spans="1:11" ht="12" customHeight="1">
      <c r="A109" s="418" t="s">
        <v>294</v>
      </c>
      <c r="B109" s="364" t="s">
        <v>241</v>
      </c>
      <c r="C109" s="301"/>
      <c r="D109" s="301"/>
      <c r="E109" s="301"/>
      <c r="F109" s="301"/>
      <c r="G109" s="301"/>
      <c r="H109" s="301"/>
      <c r="I109" s="301"/>
      <c r="J109" s="360">
        <f t="shared" si="25"/>
        <v>0</v>
      </c>
      <c r="K109" s="421">
        <f t="shared" si="26"/>
        <v>0</v>
      </c>
    </row>
    <row r="110" spans="1:11" ht="12" customHeight="1">
      <c r="A110" s="418" t="s">
        <v>295</v>
      </c>
      <c r="B110" s="366" t="s">
        <v>242</v>
      </c>
      <c r="C110" s="296"/>
      <c r="D110" s="296"/>
      <c r="E110" s="296"/>
      <c r="F110" s="296"/>
      <c r="G110" s="296"/>
      <c r="H110" s="296"/>
      <c r="I110" s="296"/>
      <c r="J110" s="358">
        <f t="shared" si="25"/>
        <v>0</v>
      </c>
      <c r="K110" s="420">
        <f t="shared" si="26"/>
        <v>0</v>
      </c>
    </row>
    <row r="111" spans="1:11" ht="12" customHeight="1">
      <c r="A111" s="418" t="s">
        <v>299</v>
      </c>
      <c r="B111" s="362" t="s">
        <v>33</v>
      </c>
      <c r="C111" s="296"/>
      <c r="D111" s="296"/>
      <c r="E111" s="296"/>
      <c r="F111" s="296"/>
      <c r="G111" s="296"/>
      <c r="H111" s="296"/>
      <c r="I111" s="296"/>
      <c r="J111" s="358">
        <f t="shared" si="25"/>
        <v>0</v>
      </c>
      <c r="K111" s="420">
        <f t="shared" si="26"/>
        <v>0</v>
      </c>
    </row>
    <row r="112" spans="1:11" ht="12" customHeight="1">
      <c r="A112" s="419" t="s">
        <v>300</v>
      </c>
      <c r="B112" s="357" t="s">
        <v>357</v>
      </c>
      <c r="C112" s="301"/>
      <c r="D112" s="301"/>
      <c r="E112" s="301"/>
      <c r="F112" s="301"/>
      <c r="G112" s="301"/>
      <c r="H112" s="301"/>
      <c r="I112" s="301"/>
      <c r="J112" s="360">
        <f t="shared" si="25"/>
        <v>0</v>
      </c>
      <c r="K112" s="421">
        <f t="shared" si="26"/>
        <v>0</v>
      </c>
    </row>
    <row r="113" spans="1:11" ht="12" customHeight="1" thickBot="1">
      <c r="A113" s="430" t="s">
        <v>301</v>
      </c>
      <c r="B113" s="451" t="s">
        <v>358</v>
      </c>
      <c r="C113" s="369"/>
      <c r="D113" s="369"/>
      <c r="E113" s="369"/>
      <c r="F113" s="369"/>
      <c r="G113" s="369"/>
      <c r="H113" s="369"/>
      <c r="I113" s="369"/>
      <c r="J113" s="370">
        <f t="shared" si="25"/>
        <v>0</v>
      </c>
      <c r="K113" s="452">
        <f t="shared" si="26"/>
        <v>0</v>
      </c>
    </row>
    <row r="114" spans="1:11" ht="12" customHeight="1" thickBot="1">
      <c r="A114" s="342" t="s">
        <v>4</v>
      </c>
      <c r="B114" s="402" t="s">
        <v>554</v>
      </c>
      <c r="C114" s="287">
        <f>+C115+C117+C119</f>
        <v>2156000</v>
      </c>
      <c r="D114" s="287">
        <f aca="true" t="shared" si="27" ref="D114:K114">+D115+D117+D119</f>
        <v>0</v>
      </c>
      <c r="E114" s="287">
        <f t="shared" si="27"/>
        <v>1052642</v>
      </c>
      <c r="F114" s="287">
        <f t="shared" si="27"/>
        <v>0</v>
      </c>
      <c r="G114" s="287">
        <f t="shared" si="27"/>
        <v>0</v>
      </c>
      <c r="H114" s="287">
        <f t="shared" si="27"/>
        <v>0</v>
      </c>
      <c r="I114" s="287">
        <f t="shared" si="27"/>
        <v>0</v>
      </c>
      <c r="J114" s="287">
        <f t="shared" si="27"/>
        <v>1052642</v>
      </c>
      <c r="K114" s="415">
        <f t="shared" si="27"/>
        <v>3208642</v>
      </c>
    </row>
    <row r="115" spans="1:11" ht="12" customHeight="1">
      <c r="A115" s="416" t="s">
        <v>64</v>
      </c>
      <c r="B115" s="357" t="s">
        <v>118</v>
      </c>
      <c r="C115" s="291">
        <v>956000</v>
      </c>
      <c r="D115" s="291"/>
      <c r="E115" s="291">
        <v>1052642</v>
      </c>
      <c r="F115" s="291"/>
      <c r="G115" s="291"/>
      <c r="H115" s="291"/>
      <c r="I115" s="291"/>
      <c r="J115" s="292">
        <f aca="true" t="shared" si="28" ref="J115:J127">D115+E115+F115+G115+H115+I115</f>
        <v>1052642</v>
      </c>
      <c r="K115" s="417">
        <f aca="true" t="shared" si="29" ref="K115:K127">C115+J115</f>
        <v>2008642</v>
      </c>
    </row>
    <row r="116" spans="1:11" ht="12" customHeight="1">
      <c r="A116" s="416" t="s">
        <v>65</v>
      </c>
      <c r="B116" s="376" t="s">
        <v>246</v>
      </c>
      <c r="C116" s="291">
        <v>956000</v>
      </c>
      <c r="D116" s="291"/>
      <c r="E116" s="291">
        <v>1052642</v>
      </c>
      <c r="F116" s="291"/>
      <c r="G116" s="291"/>
      <c r="H116" s="291"/>
      <c r="I116" s="291"/>
      <c r="J116" s="292">
        <f t="shared" si="28"/>
        <v>1052642</v>
      </c>
      <c r="K116" s="417">
        <f t="shared" si="29"/>
        <v>2008642</v>
      </c>
    </row>
    <row r="117" spans="1:11" ht="12" customHeight="1">
      <c r="A117" s="416" t="s">
        <v>66</v>
      </c>
      <c r="B117" s="376" t="s">
        <v>105</v>
      </c>
      <c r="C117" s="296">
        <v>1200000</v>
      </c>
      <c r="D117" s="296"/>
      <c r="E117" s="296"/>
      <c r="F117" s="296"/>
      <c r="G117" s="296"/>
      <c r="H117" s="296"/>
      <c r="I117" s="296"/>
      <c r="J117" s="358">
        <f t="shared" si="28"/>
        <v>0</v>
      </c>
      <c r="K117" s="420">
        <f t="shared" si="29"/>
        <v>1200000</v>
      </c>
    </row>
    <row r="118" spans="1:11" ht="12" customHeight="1">
      <c r="A118" s="416" t="s">
        <v>67</v>
      </c>
      <c r="B118" s="376" t="s">
        <v>247</v>
      </c>
      <c r="C118" s="296">
        <v>1200000</v>
      </c>
      <c r="D118" s="296"/>
      <c r="E118" s="296"/>
      <c r="F118" s="296"/>
      <c r="G118" s="296"/>
      <c r="H118" s="296"/>
      <c r="I118" s="296"/>
      <c r="J118" s="358">
        <f t="shared" si="28"/>
        <v>0</v>
      </c>
      <c r="K118" s="420">
        <f t="shared" si="29"/>
        <v>1200000</v>
      </c>
    </row>
    <row r="119" spans="1:11" ht="12" customHeight="1">
      <c r="A119" s="416" t="s">
        <v>68</v>
      </c>
      <c r="B119" s="299" t="s">
        <v>120</v>
      </c>
      <c r="C119" s="296"/>
      <c r="D119" s="296"/>
      <c r="E119" s="296"/>
      <c r="F119" s="296"/>
      <c r="G119" s="296"/>
      <c r="H119" s="296"/>
      <c r="I119" s="296"/>
      <c r="J119" s="358">
        <f t="shared" si="28"/>
        <v>0</v>
      </c>
      <c r="K119" s="420">
        <f t="shared" si="29"/>
        <v>0</v>
      </c>
    </row>
    <row r="120" spans="1:11" ht="12" customHeight="1">
      <c r="A120" s="416" t="s">
        <v>74</v>
      </c>
      <c r="B120" s="297" t="s">
        <v>287</v>
      </c>
      <c r="C120" s="296"/>
      <c r="D120" s="296"/>
      <c r="E120" s="296"/>
      <c r="F120" s="296"/>
      <c r="G120" s="296"/>
      <c r="H120" s="296"/>
      <c r="I120" s="296"/>
      <c r="J120" s="358">
        <f t="shared" si="28"/>
        <v>0</v>
      </c>
      <c r="K120" s="420">
        <f t="shared" si="29"/>
        <v>0</v>
      </c>
    </row>
    <row r="121" spans="1:11" ht="12" customHeight="1">
      <c r="A121" s="416" t="s">
        <v>76</v>
      </c>
      <c r="B121" s="378" t="s">
        <v>252</v>
      </c>
      <c r="C121" s="296"/>
      <c r="D121" s="296"/>
      <c r="E121" s="296"/>
      <c r="F121" s="296"/>
      <c r="G121" s="296"/>
      <c r="H121" s="296"/>
      <c r="I121" s="296"/>
      <c r="J121" s="358">
        <f t="shared" si="28"/>
        <v>0</v>
      </c>
      <c r="K121" s="420">
        <f t="shared" si="29"/>
        <v>0</v>
      </c>
    </row>
    <row r="122" spans="1:11" ht="12" customHeight="1">
      <c r="A122" s="416" t="s">
        <v>106</v>
      </c>
      <c r="B122" s="366" t="s">
        <v>236</v>
      </c>
      <c r="C122" s="296"/>
      <c r="D122" s="296"/>
      <c r="E122" s="296"/>
      <c r="F122" s="296"/>
      <c r="G122" s="296"/>
      <c r="H122" s="296"/>
      <c r="I122" s="296"/>
      <c r="J122" s="358">
        <f t="shared" si="28"/>
        <v>0</v>
      </c>
      <c r="K122" s="420">
        <f t="shared" si="29"/>
        <v>0</v>
      </c>
    </row>
    <row r="123" spans="1:11" ht="12" customHeight="1">
      <c r="A123" s="416" t="s">
        <v>107</v>
      </c>
      <c r="B123" s="366" t="s">
        <v>251</v>
      </c>
      <c r="C123" s="296"/>
      <c r="D123" s="296"/>
      <c r="E123" s="296"/>
      <c r="F123" s="296"/>
      <c r="G123" s="296"/>
      <c r="H123" s="296"/>
      <c r="I123" s="296"/>
      <c r="J123" s="358">
        <f t="shared" si="28"/>
        <v>0</v>
      </c>
      <c r="K123" s="420">
        <f t="shared" si="29"/>
        <v>0</v>
      </c>
    </row>
    <row r="124" spans="1:11" ht="12" customHeight="1">
      <c r="A124" s="416" t="s">
        <v>108</v>
      </c>
      <c r="B124" s="366" t="s">
        <v>250</v>
      </c>
      <c r="C124" s="296"/>
      <c r="D124" s="296"/>
      <c r="E124" s="296"/>
      <c r="F124" s="296"/>
      <c r="G124" s="296"/>
      <c r="H124" s="296"/>
      <c r="I124" s="296"/>
      <c r="J124" s="358">
        <f t="shared" si="28"/>
        <v>0</v>
      </c>
      <c r="K124" s="420">
        <f t="shared" si="29"/>
        <v>0</v>
      </c>
    </row>
    <row r="125" spans="1:11" ht="12" customHeight="1">
      <c r="A125" s="416" t="s">
        <v>243</v>
      </c>
      <c r="B125" s="366" t="s">
        <v>239</v>
      </c>
      <c r="C125" s="296"/>
      <c r="D125" s="296"/>
      <c r="E125" s="296"/>
      <c r="F125" s="296"/>
      <c r="G125" s="296"/>
      <c r="H125" s="296"/>
      <c r="I125" s="296"/>
      <c r="J125" s="358">
        <f t="shared" si="28"/>
        <v>0</v>
      </c>
      <c r="K125" s="420">
        <f t="shared" si="29"/>
        <v>0</v>
      </c>
    </row>
    <row r="126" spans="1:11" ht="12" customHeight="1">
      <c r="A126" s="416" t="s">
        <v>244</v>
      </c>
      <c r="B126" s="366" t="s">
        <v>249</v>
      </c>
      <c r="C126" s="296"/>
      <c r="D126" s="296"/>
      <c r="E126" s="296"/>
      <c r="F126" s="296"/>
      <c r="G126" s="296"/>
      <c r="H126" s="296"/>
      <c r="I126" s="296"/>
      <c r="J126" s="358">
        <f t="shared" si="28"/>
        <v>0</v>
      </c>
      <c r="K126" s="420">
        <f t="shared" si="29"/>
        <v>0</v>
      </c>
    </row>
    <row r="127" spans="1:11" ht="12" customHeight="1" thickBot="1">
      <c r="A127" s="450" t="s">
        <v>245</v>
      </c>
      <c r="B127" s="366" t="s">
        <v>248</v>
      </c>
      <c r="C127" s="301"/>
      <c r="D127" s="301"/>
      <c r="E127" s="301"/>
      <c r="F127" s="301"/>
      <c r="G127" s="301"/>
      <c r="H127" s="301"/>
      <c r="I127" s="301"/>
      <c r="J127" s="360">
        <f t="shared" si="28"/>
        <v>0</v>
      </c>
      <c r="K127" s="421">
        <f t="shared" si="29"/>
        <v>0</v>
      </c>
    </row>
    <row r="128" spans="1:11" ht="12" customHeight="1" thickBot="1">
      <c r="A128" s="342" t="s">
        <v>5</v>
      </c>
      <c r="B128" s="380" t="s">
        <v>304</v>
      </c>
      <c r="C128" s="287">
        <f>+C93+C114</f>
        <v>18506505</v>
      </c>
      <c r="D128" s="287">
        <f aca="true" t="shared" si="30" ref="D128:K128">+D93+D114</f>
        <v>0</v>
      </c>
      <c r="E128" s="287">
        <f t="shared" si="30"/>
        <v>5378000</v>
      </c>
      <c r="F128" s="287">
        <f t="shared" si="30"/>
        <v>0</v>
      </c>
      <c r="G128" s="287">
        <f t="shared" si="30"/>
        <v>0</v>
      </c>
      <c r="H128" s="287">
        <f t="shared" si="30"/>
        <v>0</v>
      </c>
      <c r="I128" s="287">
        <f t="shared" si="30"/>
        <v>0</v>
      </c>
      <c r="J128" s="287">
        <f t="shared" si="30"/>
        <v>5378000</v>
      </c>
      <c r="K128" s="415">
        <f t="shared" si="30"/>
        <v>23884505</v>
      </c>
    </row>
    <row r="129" spans="1:11" ht="12" customHeight="1" thickBot="1">
      <c r="A129" s="342" t="s">
        <v>6</v>
      </c>
      <c r="B129" s="380" t="s">
        <v>305</v>
      </c>
      <c r="C129" s="287">
        <f>+C130+C131+C132</f>
        <v>0</v>
      </c>
      <c r="D129" s="287">
        <f aca="true" t="shared" si="31" ref="D129:K129">+D130+D131+D132</f>
        <v>0</v>
      </c>
      <c r="E129" s="287">
        <f t="shared" si="31"/>
        <v>0</v>
      </c>
      <c r="F129" s="287">
        <f t="shared" si="31"/>
        <v>0</v>
      </c>
      <c r="G129" s="287">
        <f t="shared" si="31"/>
        <v>0</v>
      </c>
      <c r="H129" s="287">
        <f t="shared" si="31"/>
        <v>0</v>
      </c>
      <c r="I129" s="287">
        <f t="shared" si="31"/>
        <v>0</v>
      </c>
      <c r="J129" s="287">
        <f t="shared" si="31"/>
        <v>0</v>
      </c>
      <c r="K129" s="415">
        <f t="shared" si="31"/>
        <v>0</v>
      </c>
    </row>
    <row r="130" spans="1:11" s="22" customFormat="1" ht="12" customHeight="1">
      <c r="A130" s="416" t="s">
        <v>151</v>
      </c>
      <c r="B130" s="382" t="s">
        <v>361</v>
      </c>
      <c r="C130" s="296"/>
      <c r="D130" s="296"/>
      <c r="E130" s="296"/>
      <c r="F130" s="296"/>
      <c r="G130" s="296"/>
      <c r="H130" s="296"/>
      <c r="I130" s="296"/>
      <c r="J130" s="358">
        <f>D130+E130+F130+G130+H130+I130</f>
        <v>0</v>
      </c>
      <c r="K130" s="420">
        <f>C130+J130</f>
        <v>0</v>
      </c>
    </row>
    <row r="131" spans="1:11" ht="12" customHeight="1">
      <c r="A131" s="416" t="s">
        <v>152</v>
      </c>
      <c r="B131" s="382" t="s">
        <v>313</v>
      </c>
      <c r="C131" s="296"/>
      <c r="D131" s="296"/>
      <c r="E131" s="296"/>
      <c r="F131" s="296"/>
      <c r="G131" s="296"/>
      <c r="H131" s="296"/>
      <c r="I131" s="296"/>
      <c r="J131" s="358">
        <f>D131+E131+F131+G131+H131+I131</f>
        <v>0</v>
      </c>
      <c r="K131" s="420">
        <f>C131+J131</f>
        <v>0</v>
      </c>
    </row>
    <row r="132" spans="1:11" ht="12" customHeight="1" thickBot="1">
      <c r="A132" s="450" t="s">
        <v>153</v>
      </c>
      <c r="B132" s="384" t="s">
        <v>360</v>
      </c>
      <c r="C132" s="296"/>
      <c r="D132" s="296"/>
      <c r="E132" s="296"/>
      <c r="F132" s="296"/>
      <c r="G132" s="296"/>
      <c r="H132" s="296"/>
      <c r="I132" s="296"/>
      <c r="J132" s="358">
        <f>D132+E132+F132+G132+H132+I132</f>
        <v>0</v>
      </c>
      <c r="K132" s="420">
        <f>C132+J132</f>
        <v>0</v>
      </c>
    </row>
    <row r="133" spans="1:11" ht="12" customHeight="1" thickBot="1">
      <c r="A133" s="342" t="s">
        <v>7</v>
      </c>
      <c r="B133" s="380" t="s">
        <v>306</v>
      </c>
      <c r="C133" s="287">
        <f>+C134+C135+C136+C137+C138+C139</f>
        <v>0</v>
      </c>
      <c r="D133" s="287">
        <f aca="true" t="shared" si="32" ref="D133:K133">+D134+D135+D136+D137+D138+D139</f>
        <v>0</v>
      </c>
      <c r="E133" s="287">
        <f t="shared" si="32"/>
        <v>0</v>
      </c>
      <c r="F133" s="287">
        <f t="shared" si="32"/>
        <v>0</v>
      </c>
      <c r="G133" s="287">
        <f t="shared" si="32"/>
        <v>0</v>
      </c>
      <c r="H133" s="287">
        <f t="shared" si="32"/>
        <v>0</v>
      </c>
      <c r="I133" s="287">
        <f t="shared" si="32"/>
        <v>0</v>
      </c>
      <c r="J133" s="287">
        <f t="shared" si="32"/>
        <v>0</v>
      </c>
      <c r="K133" s="415">
        <f t="shared" si="32"/>
        <v>0</v>
      </c>
    </row>
    <row r="134" spans="1:11" ht="12" customHeight="1">
      <c r="A134" s="416" t="s">
        <v>51</v>
      </c>
      <c r="B134" s="382" t="s">
        <v>315</v>
      </c>
      <c r="C134" s="296"/>
      <c r="D134" s="296"/>
      <c r="E134" s="296"/>
      <c r="F134" s="296"/>
      <c r="G134" s="296"/>
      <c r="H134" s="296"/>
      <c r="I134" s="296"/>
      <c r="J134" s="358">
        <f aca="true" t="shared" si="33" ref="J134:J139">D134+E134+F134+G134+H134+I134</f>
        <v>0</v>
      </c>
      <c r="K134" s="420">
        <f aca="true" t="shared" si="34" ref="K134:K139">C134+J134</f>
        <v>0</v>
      </c>
    </row>
    <row r="135" spans="1:11" ht="12" customHeight="1">
      <c r="A135" s="416" t="s">
        <v>52</v>
      </c>
      <c r="B135" s="382" t="s">
        <v>307</v>
      </c>
      <c r="C135" s="296"/>
      <c r="D135" s="296"/>
      <c r="E135" s="296"/>
      <c r="F135" s="296"/>
      <c r="G135" s="296"/>
      <c r="H135" s="296"/>
      <c r="I135" s="296"/>
      <c r="J135" s="358">
        <f t="shared" si="33"/>
        <v>0</v>
      </c>
      <c r="K135" s="420">
        <f t="shared" si="34"/>
        <v>0</v>
      </c>
    </row>
    <row r="136" spans="1:11" ht="12" customHeight="1">
      <c r="A136" s="416" t="s">
        <v>53</v>
      </c>
      <c r="B136" s="382" t="s">
        <v>308</v>
      </c>
      <c r="C136" s="296"/>
      <c r="D136" s="296"/>
      <c r="E136" s="296"/>
      <c r="F136" s="296"/>
      <c r="G136" s="296"/>
      <c r="H136" s="296"/>
      <c r="I136" s="296"/>
      <c r="J136" s="358">
        <f t="shared" si="33"/>
        <v>0</v>
      </c>
      <c r="K136" s="420">
        <f t="shared" si="34"/>
        <v>0</v>
      </c>
    </row>
    <row r="137" spans="1:11" ht="12" customHeight="1">
      <c r="A137" s="416" t="s">
        <v>93</v>
      </c>
      <c r="B137" s="382" t="s">
        <v>359</v>
      </c>
      <c r="C137" s="296"/>
      <c r="D137" s="296"/>
      <c r="E137" s="296"/>
      <c r="F137" s="296"/>
      <c r="G137" s="296"/>
      <c r="H137" s="296"/>
      <c r="I137" s="296"/>
      <c r="J137" s="358">
        <f t="shared" si="33"/>
        <v>0</v>
      </c>
      <c r="K137" s="420">
        <f t="shared" si="34"/>
        <v>0</v>
      </c>
    </row>
    <row r="138" spans="1:11" ht="12" customHeight="1">
      <c r="A138" s="416" t="s">
        <v>94</v>
      </c>
      <c r="B138" s="382" t="s">
        <v>310</v>
      </c>
      <c r="C138" s="296"/>
      <c r="D138" s="296"/>
      <c r="E138" s="296"/>
      <c r="F138" s="296"/>
      <c r="G138" s="296"/>
      <c r="H138" s="296"/>
      <c r="I138" s="296"/>
      <c r="J138" s="358">
        <f t="shared" si="33"/>
        <v>0</v>
      </c>
      <c r="K138" s="420">
        <f t="shared" si="34"/>
        <v>0</v>
      </c>
    </row>
    <row r="139" spans="1:11" s="22" customFormat="1" ht="12" customHeight="1" thickBot="1">
      <c r="A139" s="450" t="s">
        <v>95</v>
      </c>
      <c r="B139" s="384" t="s">
        <v>311</v>
      </c>
      <c r="C139" s="296"/>
      <c r="D139" s="296"/>
      <c r="E139" s="296"/>
      <c r="F139" s="296"/>
      <c r="G139" s="296"/>
      <c r="H139" s="296"/>
      <c r="I139" s="296"/>
      <c r="J139" s="358">
        <f t="shared" si="33"/>
        <v>0</v>
      </c>
      <c r="K139" s="420">
        <f t="shared" si="34"/>
        <v>0</v>
      </c>
    </row>
    <row r="140" spans="1:17" ht="12" customHeight="1" thickBot="1">
      <c r="A140" s="342" t="s">
        <v>8</v>
      </c>
      <c r="B140" s="380" t="s">
        <v>365</v>
      </c>
      <c r="C140" s="305">
        <f>+C141+C142+C144+C145+C143</f>
        <v>0</v>
      </c>
      <c r="D140" s="305">
        <f aca="true" t="shared" si="35" ref="D140:K140">+D141+D142+D144+D145+D143</f>
        <v>0</v>
      </c>
      <c r="E140" s="305">
        <f t="shared" si="35"/>
        <v>0</v>
      </c>
      <c r="F140" s="305">
        <f t="shared" si="35"/>
        <v>0</v>
      </c>
      <c r="G140" s="305">
        <f t="shared" si="35"/>
        <v>0</v>
      </c>
      <c r="H140" s="305">
        <f t="shared" si="35"/>
        <v>0</v>
      </c>
      <c r="I140" s="305">
        <f t="shared" si="35"/>
        <v>0</v>
      </c>
      <c r="J140" s="305">
        <f t="shared" si="35"/>
        <v>0</v>
      </c>
      <c r="K140" s="422">
        <f t="shared" si="35"/>
        <v>0</v>
      </c>
      <c r="Q140" s="38"/>
    </row>
    <row r="141" spans="1:11" ht="12.75">
      <c r="A141" s="416" t="s">
        <v>54</v>
      </c>
      <c r="B141" s="382" t="s">
        <v>253</v>
      </c>
      <c r="C141" s="296"/>
      <c r="D141" s="296"/>
      <c r="E141" s="296"/>
      <c r="F141" s="296"/>
      <c r="G141" s="296"/>
      <c r="H141" s="296"/>
      <c r="I141" s="296"/>
      <c r="J141" s="358">
        <f>D141+E141+F141+G141+H141+I141</f>
        <v>0</v>
      </c>
      <c r="K141" s="420">
        <f>C141+J141</f>
        <v>0</v>
      </c>
    </row>
    <row r="142" spans="1:11" ht="12" customHeight="1">
      <c r="A142" s="416" t="s">
        <v>55</v>
      </c>
      <c r="B142" s="382" t="s">
        <v>254</v>
      </c>
      <c r="C142" s="296"/>
      <c r="D142" s="296"/>
      <c r="E142" s="296"/>
      <c r="F142" s="296"/>
      <c r="G142" s="296"/>
      <c r="H142" s="296"/>
      <c r="I142" s="296"/>
      <c r="J142" s="358">
        <f>D142+E142+F142+G142+H142+I142</f>
        <v>0</v>
      </c>
      <c r="K142" s="420">
        <f>C142+J142</f>
        <v>0</v>
      </c>
    </row>
    <row r="143" spans="1:11" ht="12" customHeight="1">
      <c r="A143" s="416" t="s">
        <v>171</v>
      </c>
      <c r="B143" s="382" t="s">
        <v>364</v>
      </c>
      <c r="C143" s="296"/>
      <c r="D143" s="296"/>
      <c r="E143" s="296"/>
      <c r="F143" s="296"/>
      <c r="G143" s="296"/>
      <c r="H143" s="296"/>
      <c r="I143" s="296"/>
      <c r="J143" s="358">
        <f>D143+E143+F143+G143+H143+I143</f>
        <v>0</v>
      </c>
      <c r="K143" s="420">
        <f>C143+J143</f>
        <v>0</v>
      </c>
    </row>
    <row r="144" spans="1:11" s="22" customFormat="1" ht="12" customHeight="1">
      <c r="A144" s="416" t="s">
        <v>172</v>
      </c>
      <c r="B144" s="382" t="s">
        <v>320</v>
      </c>
      <c r="C144" s="296"/>
      <c r="D144" s="296"/>
      <c r="E144" s="296"/>
      <c r="F144" s="296"/>
      <c r="G144" s="296"/>
      <c r="H144" s="296"/>
      <c r="I144" s="296"/>
      <c r="J144" s="358">
        <f>D144+E144+F144+G144+H144+I144</f>
        <v>0</v>
      </c>
      <c r="K144" s="420">
        <f>C144+J144</f>
        <v>0</v>
      </c>
    </row>
    <row r="145" spans="1:11" s="22" customFormat="1" ht="12" customHeight="1" thickBot="1">
      <c r="A145" s="450" t="s">
        <v>173</v>
      </c>
      <c r="B145" s="384" t="s">
        <v>272</v>
      </c>
      <c r="C145" s="296"/>
      <c r="D145" s="296"/>
      <c r="E145" s="296"/>
      <c r="F145" s="296"/>
      <c r="G145" s="296"/>
      <c r="H145" s="296"/>
      <c r="I145" s="296"/>
      <c r="J145" s="358">
        <f>D145+E145+F145+G145+H145+I145</f>
        <v>0</v>
      </c>
      <c r="K145" s="420">
        <f>C145+J145</f>
        <v>0</v>
      </c>
    </row>
    <row r="146" spans="1:11" s="22" customFormat="1" ht="12" customHeight="1" thickBot="1">
      <c r="A146" s="342" t="s">
        <v>9</v>
      </c>
      <c r="B146" s="380" t="s">
        <v>321</v>
      </c>
      <c r="C146" s="385">
        <f>+C147+C148+C149+C150+C151</f>
        <v>0</v>
      </c>
      <c r="D146" s="385">
        <f aca="true" t="shared" si="36" ref="D146:K146">+D147+D148+D149+D150+D151</f>
        <v>0</v>
      </c>
      <c r="E146" s="385">
        <f t="shared" si="36"/>
        <v>0</v>
      </c>
      <c r="F146" s="385">
        <f t="shared" si="36"/>
        <v>0</v>
      </c>
      <c r="G146" s="385">
        <f t="shared" si="36"/>
        <v>0</v>
      </c>
      <c r="H146" s="385">
        <f t="shared" si="36"/>
        <v>0</v>
      </c>
      <c r="I146" s="385">
        <f t="shared" si="36"/>
        <v>0</v>
      </c>
      <c r="J146" s="385">
        <f t="shared" si="36"/>
        <v>0</v>
      </c>
      <c r="K146" s="453">
        <f t="shared" si="36"/>
        <v>0</v>
      </c>
    </row>
    <row r="147" spans="1:11" s="22" customFormat="1" ht="12" customHeight="1">
      <c r="A147" s="416" t="s">
        <v>56</v>
      </c>
      <c r="B147" s="382" t="s">
        <v>316</v>
      </c>
      <c r="C147" s="296"/>
      <c r="D147" s="296"/>
      <c r="E147" s="296"/>
      <c r="F147" s="296"/>
      <c r="G147" s="296"/>
      <c r="H147" s="296"/>
      <c r="I147" s="296"/>
      <c r="J147" s="358">
        <f aca="true" t="shared" si="37" ref="J147:J153">D147+E147+F147+G147+H147+I147</f>
        <v>0</v>
      </c>
      <c r="K147" s="420">
        <f aca="true" t="shared" si="38" ref="K147:K153">C147+J147</f>
        <v>0</v>
      </c>
    </row>
    <row r="148" spans="1:11" s="22" customFormat="1" ht="12" customHeight="1">
      <c r="A148" s="416" t="s">
        <v>57</v>
      </c>
      <c r="B148" s="382" t="s">
        <v>323</v>
      </c>
      <c r="C148" s="296"/>
      <c r="D148" s="296"/>
      <c r="E148" s="296"/>
      <c r="F148" s="296"/>
      <c r="G148" s="296"/>
      <c r="H148" s="296"/>
      <c r="I148" s="296"/>
      <c r="J148" s="358">
        <f t="shared" si="37"/>
        <v>0</v>
      </c>
      <c r="K148" s="420">
        <f t="shared" si="38"/>
        <v>0</v>
      </c>
    </row>
    <row r="149" spans="1:11" s="22" customFormat="1" ht="12" customHeight="1">
      <c r="A149" s="416" t="s">
        <v>183</v>
      </c>
      <c r="B149" s="382" t="s">
        <v>318</v>
      </c>
      <c r="C149" s="296"/>
      <c r="D149" s="296"/>
      <c r="E149" s="296"/>
      <c r="F149" s="296"/>
      <c r="G149" s="296"/>
      <c r="H149" s="296"/>
      <c r="I149" s="296"/>
      <c r="J149" s="358">
        <f t="shared" si="37"/>
        <v>0</v>
      </c>
      <c r="K149" s="420">
        <f t="shared" si="38"/>
        <v>0</v>
      </c>
    </row>
    <row r="150" spans="1:11" s="22" customFormat="1" ht="12" customHeight="1">
      <c r="A150" s="416" t="s">
        <v>184</v>
      </c>
      <c r="B150" s="382" t="s">
        <v>362</v>
      </c>
      <c r="C150" s="296"/>
      <c r="D150" s="296"/>
      <c r="E150" s="296"/>
      <c r="F150" s="296"/>
      <c r="G150" s="296"/>
      <c r="H150" s="296"/>
      <c r="I150" s="296"/>
      <c r="J150" s="358">
        <f t="shared" si="37"/>
        <v>0</v>
      </c>
      <c r="K150" s="420">
        <f t="shared" si="38"/>
        <v>0</v>
      </c>
    </row>
    <row r="151" spans="1:11" ht="12.75" customHeight="1" thickBot="1">
      <c r="A151" s="450" t="s">
        <v>322</v>
      </c>
      <c r="B151" s="384" t="s">
        <v>325</v>
      </c>
      <c r="C151" s="301"/>
      <c r="D151" s="301"/>
      <c r="E151" s="301"/>
      <c r="F151" s="301"/>
      <c r="G151" s="301"/>
      <c r="H151" s="301"/>
      <c r="I151" s="301"/>
      <c r="J151" s="360">
        <f t="shared" si="37"/>
        <v>0</v>
      </c>
      <c r="K151" s="421">
        <f t="shared" si="38"/>
        <v>0</v>
      </c>
    </row>
    <row r="152" spans="1:11" ht="12.75" customHeight="1" thickBot="1">
      <c r="A152" s="454" t="s">
        <v>10</v>
      </c>
      <c r="B152" s="380" t="s">
        <v>326</v>
      </c>
      <c r="C152" s="388"/>
      <c r="D152" s="388"/>
      <c r="E152" s="388"/>
      <c r="F152" s="388"/>
      <c r="G152" s="388"/>
      <c r="H152" s="388"/>
      <c r="I152" s="388"/>
      <c r="J152" s="385">
        <f t="shared" si="37"/>
        <v>0</v>
      </c>
      <c r="K152" s="453">
        <f t="shared" si="38"/>
        <v>0</v>
      </c>
    </row>
    <row r="153" spans="1:11" ht="12.75" customHeight="1" thickBot="1">
      <c r="A153" s="454" t="s">
        <v>11</v>
      </c>
      <c r="B153" s="380" t="s">
        <v>327</v>
      </c>
      <c r="C153" s="388"/>
      <c r="D153" s="388"/>
      <c r="E153" s="388"/>
      <c r="F153" s="388"/>
      <c r="G153" s="388"/>
      <c r="H153" s="388"/>
      <c r="I153" s="388"/>
      <c r="J153" s="385">
        <f t="shared" si="37"/>
        <v>0</v>
      </c>
      <c r="K153" s="453">
        <f t="shared" si="38"/>
        <v>0</v>
      </c>
    </row>
    <row r="154" spans="1:11" ht="12" customHeight="1" thickBot="1">
      <c r="A154" s="342" t="s">
        <v>12</v>
      </c>
      <c r="B154" s="380" t="s">
        <v>329</v>
      </c>
      <c r="C154" s="394">
        <f>+C129+C133+C140+C146+C152+C153</f>
        <v>0</v>
      </c>
      <c r="D154" s="394">
        <f aca="true" t="shared" si="39" ref="D154:K154">+D129+D133+D140+D146+D152+D153</f>
        <v>0</v>
      </c>
      <c r="E154" s="394">
        <f t="shared" si="39"/>
        <v>0</v>
      </c>
      <c r="F154" s="394">
        <f t="shared" si="39"/>
        <v>0</v>
      </c>
      <c r="G154" s="394">
        <f t="shared" si="39"/>
        <v>0</v>
      </c>
      <c r="H154" s="394">
        <f t="shared" si="39"/>
        <v>0</v>
      </c>
      <c r="I154" s="394">
        <f t="shared" si="39"/>
        <v>0</v>
      </c>
      <c r="J154" s="394">
        <f t="shared" si="39"/>
        <v>0</v>
      </c>
      <c r="K154" s="455">
        <f t="shared" si="39"/>
        <v>0</v>
      </c>
    </row>
    <row r="155" spans="1:11" ht="15" customHeight="1" thickBot="1">
      <c r="A155" s="456" t="s">
        <v>13</v>
      </c>
      <c r="B155" s="332" t="s">
        <v>328</v>
      </c>
      <c r="C155" s="394">
        <f>+C128+C154</f>
        <v>18506505</v>
      </c>
      <c r="D155" s="394">
        <f aca="true" t="shared" si="40" ref="D155:K155">+D128+D154</f>
        <v>0</v>
      </c>
      <c r="E155" s="394">
        <f t="shared" si="40"/>
        <v>5378000</v>
      </c>
      <c r="F155" s="394">
        <f t="shared" si="40"/>
        <v>0</v>
      </c>
      <c r="G155" s="394">
        <f t="shared" si="40"/>
        <v>0</v>
      </c>
      <c r="H155" s="394">
        <f t="shared" si="40"/>
        <v>0</v>
      </c>
      <c r="I155" s="394">
        <f t="shared" si="40"/>
        <v>0</v>
      </c>
      <c r="J155" s="394">
        <f t="shared" si="40"/>
        <v>5378000</v>
      </c>
      <c r="K155" s="455">
        <f t="shared" si="40"/>
        <v>23884505</v>
      </c>
    </row>
    <row r="156" spans="3:11" ht="13.5" thickBot="1">
      <c r="C156" s="245">
        <f>C90-C155</f>
        <v>0</v>
      </c>
      <c r="D156" s="246"/>
      <c r="E156" s="246"/>
      <c r="F156" s="246"/>
      <c r="G156" s="246"/>
      <c r="H156" s="246"/>
      <c r="I156" s="247"/>
      <c r="J156" s="247"/>
      <c r="K156" s="248">
        <f>K90-K155</f>
        <v>0</v>
      </c>
    </row>
    <row r="157" spans="1:11" ht="15" customHeight="1" thickBot="1">
      <c r="A157" s="36" t="s">
        <v>363</v>
      </c>
      <c r="B157" s="37"/>
      <c r="C157" s="123">
        <v>5</v>
      </c>
      <c r="D157" s="132"/>
      <c r="E157" s="132"/>
      <c r="F157" s="132"/>
      <c r="G157" s="132"/>
      <c r="H157" s="132"/>
      <c r="I157" s="123"/>
      <c r="J157" s="457">
        <f>D157+E157+F157+G157+H157+I157</f>
        <v>0</v>
      </c>
      <c r="K157" s="453">
        <f>C157+J157</f>
        <v>5</v>
      </c>
    </row>
    <row r="158" spans="1:11" ht="14.25" customHeight="1" thickBot="1">
      <c r="A158" s="36" t="s">
        <v>116</v>
      </c>
      <c r="B158" s="37"/>
      <c r="C158" s="123"/>
      <c r="D158" s="132"/>
      <c r="E158" s="132"/>
      <c r="F158" s="132"/>
      <c r="G158" s="132"/>
      <c r="H158" s="132"/>
      <c r="I158" s="123"/>
      <c r="J158" s="163">
        <f>D158+E158+F158+G158+H158+I158</f>
        <v>0</v>
      </c>
      <c r="K158" s="133">
        <f>C158+J158</f>
        <v>0</v>
      </c>
    </row>
  </sheetData>
  <sheetProtection sheet="1" formatCells="0"/>
  <mergeCells count="5">
    <mergeCell ref="B1:K1"/>
    <mergeCell ref="B2:J2"/>
    <mergeCell ref="B3:J3"/>
    <mergeCell ref="A7:K7"/>
    <mergeCell ref="A92:K92"/>
  </mergeCells>
  <printOptions horizontalCentered="1"/>
  <pageMargins left="0.3937007874015748" right="0.3937007874015748" top="0.5905511811023623" bottom="0.5905511811023623" header="0.3937007874015748" footer="0.3937007874015748"/>
  <pageSetup horizontalDpi="600" verticalDpi="600" orientation="landscape" paperSize="9" scale="71" r:id="rId1"/>
  <rowBreaks count="3" manualBreakCount="3">
    <brk id="54" max="255" man="1"/>
    <brk id="91" max="255" man="1"/>
    <brk id="128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P63"/>
  <sheetViews>
    <sheetView zoomScale="120" zoomScaleNormal="120" workbookViewId="0" topLeftCell="B1">
      <selection activeCell="L5" sqref="L5"/>
    </sheetView>
  </sheetViews>
  <sheetFormatPr defaultColWidth="9.00390625" defaultRowHeight="12.75"/>
  <cols>
    <col min="1" max="1" width="13.875" style="186" customWidth="1"/>
    <col min="2" max="2" width="60.625" style="173" customWidth="1"/>
    <col min="3" max="3" width="15.875" style="173" customWidth="1"/>
    <col min="4" max="10" width="13.875" style="173" customWidth="1"/>
    <col min="11" max="11" width="15.875" style="173" customWidth="1"/>
    <col min="12" max="16384" width="9.375" style="173" customWidth="1"/>
  </cols>
  <sheetData>
    <row r="1" spans="1:11" s="170" customFormat="1" ht="15.75" customHeight="1" thickBot="1">
      <c r="A1" s="213"/>
      <c r="B1" s="214"/>
      <c r="C1" s="214"/>
      <c r="D1" s="214"/>
      <c r="E1" s="214"/>
      <c r="F1" s="214"/>
      <c r="G1" s="509"/>
      <c r="H1" s="509" t="s">
        <v>585</v>
      </c>
      <c r="I1" s="509"/>
      <c r="J1" s="509"/>
      <c r="K1" s="169"/>
    </row>
    <row r="2" spans="1:11" s="171" customFormat="1" ht="36">
      <c r="A2" s="215" t="s">
        <v>453</v>
      </c>
      <c r="B2" s="578" t="str">
        <f>RM_ALAPADATOK!A11</f>
        <v>Berzencei Polgármesteri  Hivatal</v>
      </c>
      <c r="C2" s="579"/>
      <c r="D2" s="579"/>
      <c r="E2" s="579"/>
      <c r="F2" s="579"/>
      <c r="G2" s="579"/>
      <c r="H2" s="579"/>
      <c r="I2" s="579"/>
      <c r="J2" s="579"/>
      <c r="K2" s="216" t="s">
        <v>37</v>
      </c>
    </row>
    <row r="3" spans="1:11" s="171" customFormat="1" ht="22.5" customHeight="1" thickBot="1">
      <c r="A3" s="217" t="s">
        <v>114</v>
      </c>
      <c r="B3" s="580" t="s">
        <v>483</v>
      </c>
      <c r="C3" s="581"/>
      <c r="D3" s="581"/>
      <c r="E3" s="581"/>
      <c r="F3" s="581"/>
      <c r="G3" s="581"/>
      <c r="H3" s="581"/>
      <c r="I3" s="581"/>
      <c r="J3" s="581"/>
      <c r="K3" s="218" t="s">
        <v>34</v>
      </c>
    </row>
    <row r="4" spans="1:11" s="171" customFormat="1" ht="12.75" customHeight="1" thickBot="1">
      <c r="A4" s="219"/>
      <c r="B4" s="220"/>
      <c r="C4" s="221"/>
      <c r="D4" s="221"/>
      <c r="E4" s="221"/>
      <c r="F4" s="221"/>
      <c r="G4" s="221"/>
      <c r="H4" s="221"/>
      <c r="I4" s="221"/>
      <c r="J4" s="221"/>
      <c r="K4" s="222" t="s">
        <v>425</v>
      </c>
    </row>
    <row r="5" spans="1:11" s="172" customFormat="1" ht="13.5" customHeight="1">
      <c r="A5" s="585" t="s">
        <v>46</v>
      </c>
      <c r="B5" s="582" t="s">
        <v>2</v>
      </c>
      <c r="C5" s="582" t="s">
        <v>480</v>
      </c>
      <c r="D5" s="582" t="str">
        <f>CONCATENATE('RM_9.1.sz.mell'!D5:I5)</f>
        <v>1. sz. módosítás </v>
      </c>
      <c r="E5" s="582" t="str">
        <f>CONCATENATE('RM_9.1.sz.mell'!E5)</f>
        <v>.2. sz. módosítás </v>
      </c>
      <c r="F5" s="582" t="str">
        <f>CONCATENATE('RM_9.1.sz.mell'!F5)</f>
        <v>3. sz. módosítás </v>
      </c>
      <c r="G5" s="582" t="str">
        <f>CONCATENATE('RM_9.1.sz.mell'!G5)</f>
        <v>4. sz. módosítás </v>
      </c>
      <c r="H5" s="582" t="str">
        <f>CONCATENATE('RM_9.1.sz.mell'!H5)</f>
        <v>.5. sz. módosítás </v>
      </c>
      <c r="I5" s="582" t="str">
        <f>CONCATENATE('RM_9.1.sz.mell'!I5)</f>
        <v>6. sz. módosítás </v>
      </c>
      <c r="J5" s="582" t="s">
        <v>481</v>
      </c>
      <c r="K5" s="570" t="s">
        <v>557</v>
      </c>
    </row>
    <row r="6" spans="1:11" ht="12.75" customHeight="1">
      <c r="A6" s="586"/>
      <c r="B6" s="583"/>
      <c r="C6" s="588"/>
      <c r="D6" s="588"/>
      <c r="E6" s="588"/>
      <c r="F6" s="588"/>
      <c r="G6" s="588"/>
      <c r="H6" s="588"/>
      <c r="I6" s="588"/>
      <c r="J6" s="588"/>
      <c r="K6" s="571"/>
    </row>
    <row r="7" spans="1:11" s="174" customFormat="1" ht="9.75" customHeight="1" thickBot="1">
      <c r="A7" s="587"/>
      <c r="B7" s="584"/>
      <c r="C7" s="589"/>
      <c r="D7" s="589"/>
      <c r="E7" s="589"/>
      <c r="F7" s="589"/>
      <c r="G7" s="589"/>
      <c r="H7" s="589"/>
      <c r="I7" s="589"/>
      <c r="J7" s="589"/>
      <c r="K7" s="572"/>
    </row>
    <row r="8" spans="1:11" s="187" customFormat="1" ht="10.5" customHeight="1" thickBot="1">
      <c r="A8" s="224" t="s">
        <v>343</v>
      </c>
      <c r="B8" s="225" t="s">
        <v>344</v>
      </c>
      <c r="C8" s="225" t="s">
        <v>345</v>
      </c>
      <c r="D8" s="225" t="s">
        <v>347</v>
      </c>
      <c r="E8" s="225" t="s">
        <v>346</v>
      </c>
      <c r="F8" s="225" t="s">
        <v>369</v>
      </c>
      <c r="G8" s="225" t="s">
        <v>349</v>
      </c>
      <c r="H8" s="225" t="s">
        <v>350</v>
      </c>
      <c r="I8" s="225" t="s">
        <v>441</v>
      </c>
      <c r="J8" s="226" t="s">
        <v>442</v>
      </c>
      <c r="K8" s="227" t="s">
        <v>443</v>
      </c>
    </row>
    <row r="9" spans="1:11" s="187" customFormat="1" ht="10.5" customHeight="1" thickBot="1">
      <c r="A9" s="575" t="s">
        <v>35</v>
      </c>
      <c r="B9" s="576"/>
      <c r="C9" s="576"/>
      <c r="D9" s="576"/>
      <c r="E9" s="576"/>
      <c r="F9" s="576"/>
      <c r="G9" s="576"/>
      <c r="H9" s="576"/>
      <c r="I9" s="576"/>
      <c r="J9" s="576"/>
      <c r="K9" s="577"/>
    </row>
    <row r="10" spans="1:11" s="177" customFormat="1" ht="12" customHeight="1" thickBot="1">
      <c r="A10" s="32" t="s">
        <v>3</v>
      </c>
      <c r="B10" s="175" t="s">
        <v>454</v>
      </c>
      <c r="C10" s="41">
        <f>SUM(C11:C21)</f>
        <v>0</v>
      </c>
      <c r="D10" s="41">
        <f aca="true" t="shared" si="0" ref="D10:K10">SUM(D11:D21)</f>
        <v>0</v>
      </c>
      <c r="E10" s="41">
        <f t="shared" si="0"/>
        <v>114090</v>
      </c>
      <c r="F10" s="41">
        <f t="shared" si="0"/>
        <v>0</v>
      </c>
      <c r="G10" s="41">
        <f t="shared" si="0"/>
        <v>0</v>
      </c>
      <c r="H10" s="41">
        <f t="shared" si="0"/>
        <v>0</v>
      </c>
      <c r="I10" s="41">
        <f t="shared" si="0"/>
        <v>0</v>
      </c>
      <c r="J10" s="41">
        <f t="shared" si="0"/>
        <v>114090</v>
      </c>
      <c r="K10" s="41">
        <f t="shared" si="0"/>
        <v>114090</v>
      </c>
    </row>
    <row r="11" spans="1:11" s="177" customFormat="1" ht="12" customHeight="1">
      <c r="A11" s="178" t="s">
        <v>58</v>
      </c>
      <c r="B11" s="5" t="s">
        <v>160</v>
      </c>
      <c r="C11" s="204"/>
      <c r="D11" s="204"/>
      <c r="E11" s="204"/>
      <c r="F11" s="204"/>
      <c r="G11" s="204"/>
      <c r="H11" s="204"/>
      <c r="I11" s="204"/>
      <c r="J11" s="194">
        <f>D11+E11+F11+G11+H11+I11</f>
        <v>0</v>
      </c>
      <c r="K11" s="192">
        <f>C11+J11</f>
        <v>0</v>
      </c>
    </row>
    <row r="12" spans="1:11" s="177" customFormat="1" ht="12" customHeight="1">
      <c r="A12" s="179" t="s">
        <v>59</v>
      </c>
      <c r="B12" s="3" t="s">
        <v>161</v>
      </c>
      <c r="C12" s="205"/>
      <c r="D12" s="205"/>
      <c r="E12" s="205"/>
      <c r="F12" s="205"/>
      <c r="G12" s="205"/>
      <c r="H12" s="205"/>
      <c r="I12" s="205"/>
      <c r="J12" s="195">
        <f aca="true" t="shared" si="1" ref="J12:J21">D12+E12+F12+G12+H12+I12</f>
        <v>0</v>
      </c>
      <c r="K12" s="192">
        <f aca="true" t="shared" si="2" ref="K12:K21">C12+J12</f>
        <v>0</v>
      </c>
    </row>
    <row r="13" spans="1:11" s="177" customFormat="1" ht="12" customHeight="1">
      <c r="A13" s="179" t="s">
        <v>60</v>
      </c>
      <c r="B13" s="3" t="s">
        <v>162</v>
      </c>
      <c r="C13" s="205"/>
      <c r="D13" s="205"/>
      <c r="E13" s="205"/>
      <c r="F13" s="205"/>
      <c r="G13" s="205"/>
      <c r="H13" s="205"/>
      <c r="I13" s="205"/>
      <c r="J13" s="195">
        <f t="shared" si="1"/>
        <v>0</v>
      </c>
      <c r="K13" s="192">
        <f t="shared" si="2"/>
        <v>0</v>
      </c>
    </row>
    <row r="14" spans="1:11" s="177" customFormat="1" ht="12" customHeight="1">
      <c r="A14" s="179" t="s">
        <v>61</v>
      </c>
      <c r="B14" s="3" t="s">
        <v>163</v>
      </c>
      <c r="C14" s="205"/>
      <c r="D14" s="205"/>
      <c r="E14" s="205"/>
      <c r="F14" s="205"/>
      <c r="G14" s="205"/>
      <c r="H14" s="205"/>
      <c r="I14" s="205"/>
      <c r="J14" s="195">
        <f t="shared" si="1"/>
        <v>0</v>
      </c>
      <c r="K14" s="192">
        <f t="shared" si="2"/>
        <v>0</v>
      </c>
    </row>
    <row r="15" spans="1:16" s="177" customFormat="1" ht="12" customHeight="1">
      <c r="A15" s="179" t="s">
        <v>78</v>
      </c>
      <c r="B15" s="3" t="s">
        <v>164</v>
      </c>
      <c r="C15" s="205"/>
      <c r="D15" s="205"/>
      <c r="E15" s="205"/>
      <c r="F15" s="205"/>
      <c r="G15" s="205"/>
      <c r="H15" s="205"/>
      <c r="I15" s="205"/>
      <c r="J15" s="195">
        <f t="shared" si="1"/>
        <v>0</v>
      </c>
      <c r="K15" s="192">
        <f t="shared" si="2"/>
        <v>0</v>
      </c>
      <c r="P15" s="185"/>
    </row>
    <row r="16" spans="1:11" s="177" customFormat="1" ht="12" customHeight="1">
      <c r="A16" s="179" t="s">
        <v>62</v>
      </c>
      <c r="B16" s="3" t="s">
        <v>455</v>
      </c>
      <c r="C16" s="205"/>
      <c r="D16" s="205"/>
      <c r="E16" s="205"/>
      <c r="F16" s="205"/>
      <c r="G16" s="205"/>
      <c r="H16" s="205"/>
      <c r="I16" s="205"/>
      <c r="J16" s="195">
        <f t="shared" si="1"/>
        <v>0</v>
      </c>
      <c r="K16" s="192">
        <f t="shared" si="2"/>
        <v>0</v>
      </c>
    </row>
    <row r="17" spans="1:11" s="177" customFormat="1" ht="12" customHeight="1">
      <c r="A17" s="179" t="s">
        <v>63</v>
      </c>
      <c r="B17" s="2" t="s">
        <v>456</v>
      </c>
      <c r="C17" s="205"/>
      <c r="D17" s="205"/>
      <c r="E17" s="205"/>
      <c r="F17" s="205"/>
      <c r="G17" s="205"/>
      <c r="H17" s="205"/>
      <c r="I17" s="205"/>
      <c r="J17" s="195">
        <f t="shared" si="1"/>
        <v>0</v>
      </c>
      <c r="K17" s="192">
        <f t="shared" si="2"/>
        <v>0</v>
      </c>
    </row>
    <row r="18" spans="1:11" s="177" customFormat="1" ht="12" customHeight="1">
      <c r="A18" s="179" t="s">
        <v>70</v>
      </c>
      <c r="B18" s="3" t="s">
        <v>167</v>
      </c>
      <c r="C18" s="205"/>
      <c r="D18" s="205"/>
      <c r="E18" s="205"/>
      <c r="F18" s="205"/>
      <c r="G18" s="205"/>
      <c r="H18" s="205"/>
      <c r="I18" s="205"/>
      <c r="J18" s="195">
        <f t="shared" si="1"/>
        <v>0</v>
      </c>
      <c r="K18" s="192">
        <f t="shared" si="2"/>
        <v>0</v>
      </c>
    </row>
    <row r="19" spans="1:11" s="180" customFormat="1" ht="12" customHeight="1">
      <c r="A19" s="179" t="s">
        <v>71</v>
      </c>
      <c r="B19" s="3" t="s">
        <v>168</v>
      </c>
      <c r="C19" s="205"/>
      <c r="D19" s="205"/>
      <c r="E19" s="205"/>
      <c r="F19" s="205"/>
      <c r="G19" s="205"/>
      <c r="H19" s="205"/>
      <c r="I19" s="205"/>
      <c r="J19" s="195">
        <f t="shared" si="1"/>
        <v>0</v>
      </c>
      <c r="K19" s="192">
        <f t="shared" si="2"/>
        <v>0</v>
      </c>
    </row>
    <row r="20" spans="1:11" s="180" customFormat="1" ht="12" customHeight="1">
      <c r="A20" s="179" t="s">
        <v>72</v>
      </c>
      <c r="B20" s="3" t="s">
        <v>293</v>
      </c>
      <c r="C20" s="205"/>
      <c r="D20" s="205"/>
      <c r="E20" s="205"/>
      <c r="F20" s="205"/>
      <c r="G20" s="205"/>
      <c r="H20" s="205"/>
      <c r="I20" s="205"/>
      <c r="J20" s="195">
        <f t="shared" si="1"/>
        <v>0</v>
      </c>
      <c r="K20" s="192">
        <f t="shared" si="2"/>
        <v>0</v>
      </c>
    </row>
    <row r="21" spans="1:11" s="180" customFormat="1" ht="12" customHeight="1" thickBot="1">
      <c r="A21" s="188" t="s">
        <v>73</v>
      </c>
      <c r="B21" s="2" t="s">
        <v>169</v>
      </c>
      <c r="C21" s="206"/>
      <c r="D21" s="206"/>
      <c r="E21" s="206">
        <v>114090</v>
      </c>
      <c r="F21" s="206"/>
      <c r="G21" s="206"/>
      <c r="H21" s="206"/>
      <c r="I21" s="206"/>
      <c r="J21" s="196">
        <f t="shared" si="1"/>
        <v>114090</v>
      </c>
      <c r="K21" s="192">
        <f t="shared" si="2"/>
        <v>114090</v>
      </c>
    </row>
    <row r="22" spans="1:11" s="177" customFormat="1" ht="12" customHeight="1" thickBot="1">
      <c r="A22" s="458" t="s">
        <v>4</v>
      </c>
      <c r="B22" s="459" t="s">
        <v>457</v>
      </c>
      <c r="C22" s="460">
        <f aca="true" t="shared" si="3" ref="C22:J22">SUM(C23:C25)</f>
        <v>8722382</v>
      </c>
      <c r="D22" s="460">
        <f t="shared" si="3"/>
        <v>1389804</v>
      </c>
      <c r="E22" s="460">
        <f t="shared" si="3"/>
        <v>5266803</v>
      </c>
      <c r="F22" s="460">
        <f t="shared" si="3"/>
        <v>0</v>
      </c>
      <c r="G22" s="460">
        <f t="shared" si="3"/>
        <v>0</v>
      </c>
      <c r="H22" s="460">
        <f t="shared" si="3"/>
        <v>0</v>
      </c>
      <c r="I22" s="460">
        <f t="shared" si="3"/>
        <v>0</v>
      </c>
      <c r="J22" s="460">
        <f t="shared" si="3"/>
        <v>6656607</v>
      </c>
      <c r="K22" s="461">
        <f>SUM(K23:K25)</f>
        <v>15378989</v>
      </c>
    </row>
    <row r="23" spans="1:11" s="180" customFormat="1" ht="12" customHeight="1">
      <c r="A23" s="462" t="s">
        <v>64</v>
      </c>
      <c r="B23" s="382" t="s">
        <v>142</v>
      </c>
      <c r="C23" s="463"/>
      <c r="D23" s="463"/>
      <c r="E23" s="463"/>
      <c r="F23" s="463"/>
      <c r="G23" s="463"/>
      <c r="H23" s="463"/>
      <c r="I23" s="463"/>
      <c r="J23" s="464">
        <f>D23+E23+F23+G23+H23+I23</f>
        <v>0</v>
      </c>
      <c r="K23" s="465">
        <f>C23+J23</f>
        <v>0</v>
      </c>
    </row>
    <row r="24" spans="1:11" s="180" customFormat="1" ht="12" customHeight="1">
      <c r="A24" s="466" t="s">
        <v>65</v>
      </c>
      <c r="B24" s="357" t="s">
        <v>458</v>
      </c>
      <c r="C24" s="467"/>
      <c r="D24" s="467"/>
      <c r="E24" s="467"/>
      <c r="F24" s="467"/>
      <c r="G24" s="467"/>
      <c r="H24" s="467"/>
      <c r="I24" s="467"/>
      <c r="J24" s="468">
        <f>D24+E24+F24+G24+H24+I24</f>
        <v>0</v>
      </c>
      <c r="K24" s="469">
        <f>C24+J24</f>
        <v>0</v>
      </c>
    </row>
    <row r="25" spans="1:11" s="180" customFormat="1" ht="12" customHeight="1">
      <c r="A25" s="466" t="s">
        <v>66</v>
      </c>
      <c r="B25" s="357" t="s">
        <v>459</v>
      </c>
      <c r="C25" s="467">
        <v>8722382</v>
      </c>
      <c r="D25" s="467">
        <v>1389804</v>
      </c>
      <c r="E25" s="467">
        <v>5266803</v>
      </c>
      <c r="F25" s="467"/>
      <c r="G25" s="467"/>
      <c r="H25" s="467"/>
      <c r="I25" s="467"/>
      <c r="J25" s="468">
        <f>D25+E25+F25+G25+H25+I25</f>
        <v>6656607</v>
      </c>
      <c r="K25" s="469">
        <f>C25+J25</f>
        <v>15378989</v>
      </c>
    </row>
    <row r="26" spans="1:11" s="180" customFormat="1" ht="12" customHeight="1" thickBot="1">
      <c r="A26" s="466" t="s">
        <v>67</v>
      </c>
      <c r="B26" s="376" t="s">
        <v>460</v>
      </c>
      <c r="C26" s="470">
        <v>8722382</v>
      </c>
      <c r="D26" s="470">
        <v>500000</v>
      </c>
      <c r="E26" s="470">
        <v>4099012</v>
      </c>
      <c r="F26" s="470"/>
      <c r="G26" s="470"/>
      <c r="H26" s="470"/>
      <c r="I26" s="470"/>
      <c r="J26" s="471">
        <f>D26+E26+F26+G26+H26+I26</f>
        <v>4599012</v>
      </c>
      <c r="K26" s="472">
        <f>C26+J26</f>
        <v>13321394</v>
      </c>
    </row>
    <row r="27" spans="1:11" s="180" customFormat="1" ht="12" customHeight="1" thickBot="1">
      <c r="A27" s="473" t="s">
        <v>5</v>
      </c>
      <c r="B27" s="380" t="s">
        <v>92</v>
      </c>
      <c r="C27" s="474"/>
      <c r="D27" s="474"/>
      <c r="E27" s="474"/>
      <c r="F27" s="474"/>
      <c r="G27" s="474"/>
      <c r="H27" s="474"/>
      <c r="I27" s="474"/>
      <c r="J27" s="475"/>
      <c r="K27" s="476"/>
    </row>
    <row r="28" spans="1:11" s="180" customFormat="1" ht="12" customHeight="1" thickBot="1">
      <c r="A28" s="473" t="s">
        <v>6</v>
      </c>
      <c r="B28" s="380" t="s">
        <v>461</v>
      </c>
      <c r="C28" s="477">
        <f aca="true" t="shared" si="4" ref="C28:J28">+C29+C30+C31</f>
        <v>0</v>
      </c>
      <c r="D28" s="460">
        <f t="shared" si="4"/>
        <v>0</v>
      </c>
      <c r="E28" s="460">
        <f t="shared" si="4"/>
        <v>0</v>
      </c>
      <c r="F28" s="460">
        <f t="shared" si="4"/>
        <v>0</v>
      </c>
      <c r="G28" s="460">
        <f t="shared" si="4"/>
        <v>0</v>
      </c>
      <c r="H28" s="460">
        <f t="shared" si="4"/>
        <v>0</v>
      </c>
      <c r="I28" s="460">
        <f t="shared" si="4"/>
        <v>0</v>
      </c>
      <c r="J28" s="460">
        <f t="shared" si="4"/>
        <v>0</v>
      </c>
      <c r="K28" s="461">
        <f>+K29+K30+K31</f>
        <v>0</v>
      </c>
    </row>
    <row r="29" spans="1:11" s="180" customFormat="1" ht="12" customHeight="1">
      <c r="A29" s="462" t="s">
        <v>151</v>
      </c>
      <c r="B29" s="478" t="s">
        <v>147</v>
      </c>
      <c r="C29" s="479"/>
      <c r="D29" s="479"/>
      <c r="E29" s="479"/>
      <c r="F29" s="479"/>
      <c r="G29" s="479"/>
      <c r="H29" s="479"/>
      <c r="I29" s="479"/>
      <c r="J29" s="464">
        <f>D29+E29+F29+G29+H29+I29</f>
        <v>0</v>
      </c>
      <c r="K29" s="465">
        <f>C29+J29</f>
        <v>0</v>
      </c>
    </row>
    <row r="30" spans="1:11" s="180" customFormat="1" ht="12" customHeight="1">
      <c r="A30" s="462" t="s">
        <v>152</v>
      </c>
      <c r="B30" s="478" t="s">
        <v>458</v>
      </c>
      <c r="C30" s="480"/>
      <c r="D30" s="480"/>
      <c r="E30" s="480"/>
      <c r="F30" s="480"/>
      <c r="G30" s="480"/>
      <c r="H30" s="480"/>
      <c r="I30" s="480"/>
      <c r="J30" s="464">
        <f>D30+E30+F30+G30+H30+I30</f>
        <v>0</v>
      </c>
      <c r="K30" s="465">
        <f>C30+J30</f>
        <v>0</v>
      </c>
    </row>
    <row r="31" spans="1:11" s="180" customFormat="1" ht="12" customHeight="1">
      <c r="A31" s="462" t="s">
        <v>153</v>
      </c>
      <c r="B31" s="481" t="s">
        <v>462</v>
      </c>
      <c r="C31" s="480"/>
      <c r="D31" s="480"/>
      <c r="E31" s="480"/>
      <c r="F31" s="480"/>
      <c r="G31" s="480"/>
      <c r="H31" s="480"/>
      <c r="I31" s="480"/>
      <c r="J31" s="464">
        <f>D31+E31+F31+G31+H31+I31</f>
        <v>0</v>
      </c>
      <c r="K31" s="465">
        <f>C31+J31</f>
        <v>0</v>
      </c>
    </row>
    <row r="32" spans="1:11" s="180" customFormat="1" ht="12" customHeight="1" thickBot="1">
      <c r="A32" s="466" t="s">
        <v>154</v>
      </c>
      <c r="B32" s="482" t="s">
        <v>463</v>
      </c>
      <c r="C32" s="483"/>
      <c r="D32" s="483"/>
      <c r="E32" s="483"/>
      <c r="F32" s="483"/>
      <c r="G32" s="483"/>
      <c r="H32" s="483"/>
      <c r="I32" s="483"/>
      <c r="J32" s="464">
        <f>D32+E32+F32+G32+H32+I32</f>
        <v>0</v>
      </c>
      <c r="K32" s="465">
        <f>C32+J32</f>
        <v>0</v>
      </c>
    </row>
    <row r="33" spans="1:11" s="180" customFormat="1" ht="12" customHeight="1" thickBot="1">
      <c r="A33" s="473" t="s">
        <v>7</v>
      </c>
      <c r="B33" s="380" t="s">
        <v>464</v>
      </c>
      <c r="C33" s="477">
        <f aca="true" t="shared" si="5" ref="C33:J33">+C34+C35+C36</f>
        <v>0</v>
      </c>
      <c r="D33" s="460">
        <f t="shared" si="5"/>
        <v>0</v>
      </c>
      <c r="E33" s="460">
        <f t="shared" si="5"/>
        <v>0</v>
      </c>
      <c r="F33" s="460">
        <f t="shared" si="5"/>
        <v>0</v>
      </c>
      <c r="G33" s="460">
        <f t="shared" si="5"/>
        <v>0</v>
      </c>
      <c r="H33" s="460">
        <f t="shared" si="5"/>
        <v>0</v>
      </c>
      <c r="I33" s="460">
        <f t="shared" si="5"/>
        <v>0</v>
      </c>
      <c r="J33" s="460">
        <f t="shared" si="5"/>
        <v>0</v>
      </c>
      <c r="K33" s="461">
        <f>+K34+K35+K36</f>
        <v>0</v>
      </c>
    </row>
    <row r="34" spans="1:11" s="180" customFormat="1" ht="12" customHeight="1">
      <c r="A34" s="462" t="s">
        <v>51</v>
      </c>
      <c r="B34" s="478" t="s">
        <v>174</v>
      </c>
      <c r="C34" s="479"/>
      <c r="D34" s="479"/>
      <c r="E34" s="479"/>
      <c r="F34" s="479"/>
      <c r="G34" s="479"/>
      <c r="H34" s="479"/>
      <c r="I34" s="479"/>
      <c r="J34" s="464">
        <f>D34+E34+F34+G34+H34+I34</f>
        <v>0</v>
      </c>
      <c r="K34" s="465">
        <f>C34+J34</f>
        <v>0</v>
      </c>
    </row>
    <row r="35" spans="1:11" s="180" customFormat="1" ht="12" customHeight="1">
      <c r="A35" s="462" t="s">
        <v>52</v>
      </c>
      <c r="B35" s="481" t="s">
        <v>175</v>
      </c>
      <c r="C35" s="480"/>
      <c r="D35" s="480"/>
      <c r="E35" s="480"/>
      <c r="F35" s="480"/>
      <c r="G35" s="480"/>
      <c r="H35" s="480"/>
      <c r="I35" s="480"/>
      <c r="J35" s="464">
        <f>D35+E35+F35+G35+H35+I35</f>
        <v>0</v>
      </c>
      <c r="K35" s="465">
        <f>C35+J35</f>
        <v>0</v>
      </c>
    </row>
    <row r="36" spans="1:11" s="180" customFormat="1" ht="12" customHeight="1" thickBot="1">
      <c r="A36" s="466" t="s">
        <v>53</v>
      </c>
      <c r="B36" s="482" t="s">
        <v>176</v>
      </c>
      <c r="C36" s="483"/>
      <c r="D36" s="483"/>
      <c r="E36" s="483"/>
      <c r="F36" s="483"/>
      <c r="G36" s="483"/>
      <c r="H36" s="483"/>
      <c r="I36" s="483"/>
      <c r="J36" s="464">
        <f>D36+E36+F36+G36+H36+I36</f>
        <v>0</v>
      </c>
      <c r="K36" s="484">
        <f>C36+J36</f>
        <v>0</v>
      </c>
    </row>
    <row r="37" spans="1:11" s="177" customFormat="1" ht="12" customHeight="1" thickBot="1">
      <c r="A37" s="473" t="s">
        <v>8</v>
      </c>
      <c r="B37" s="380" t="s">
        <v>258</v>
      </c>
      <c r="C37" s="474"/>
      <c r="D37" s="474"/>
      <c r="E37" s="474"/>
      <c r="F37" s="474"/>
      <c r="G37" s="474"/>
      <c r="H37" s="474"/>
      <c r="I37" s="474"/>
      <c r="J37" s="460">
        <f>D37+E37+F37+G37+H37+I37</f>
        <v>0</v>
      </c>
      <c r="K37" s="476">
        <f>C37+J37</f>
        <v>0</v>
      </c>
    </row>
    <row r="38" spans="1:11" s="177" customFormat="1" ht="12" customHeight="1" thickBot="1">
      <c r="A38" s="473" t="s">
        <v>9</v>
      </c>
      <c r="B38" s="380" t="s">
        <v>465</v>
      </c>
      <c r="C38" s="474"/>
      <c r="D38" s="474"/>
      <c r="E38" s="474"/>
      <c r="F38" s="474"/>
      <c r="G38" s="474"/>
      <c r="H38" s="474"/>
      <c r="I38" s="474"/>
      <c r="J38" s="485">
        <f>D38+E38+F38+G38+H38+I38</f>
        <v>0</v>
      </c>
      <c r="K38" s="465">
        <f>C38+J38</f>
        <v>0</v>
      </c>
    </row>
    <row r="39" spans="1:11" s="177" customFormat="1" ht="12" customHeight="1" thickBot="1">
      <c r="A39" s="458" t="s">
        <v>10</v>
      </c>
      <c r="B39" s="380" t="s">
        <v>466</v>
      </c>
      <c r="C39" s="477">
        <f aca="true" t="shared" si="6" ref="C39:J39">+C10+C22+C27+C28+C33+C37+C38</f>
        <v>8722382</v>
      </c>
      <c r="D39" s="460">
        <f t="shared" si="6"/>
        <v>1389804</v>
      </c>
      <c r="E39" s="460">
        <f t="shared" si="6"/>
        <v>5380893</v>
      </c>
      <c r="F39" s="460">
        <f t="shared" si="6"/>
        <v>0</v>
      </c>
      <c r="G39" s="460">
        <f t="shared" si="6"/>
        <v>0</v>
      </c>
      <c r="H39" s="460">
        <f t="shared" si="6"/>
        <v>0</v>
      </c>
      <c r="I39" s="460">
        <f t="shared" si="6"/>
        <v>0</v>
      </c>
      <c r="J39" s="460">
        <f t="shared" si="6"/>
        <v>6770697</v>
      </c>
      <c r="K39" s="461">
        <f>+K10+K22+K27+K28+K33+K37+K38</f>
        <v>15493079</v>
      </c>
    </row>
    <row r="40" spans="1:11" s="177" customFormat="1" ht="12" customHeight="1" thickBot="1">
      <c r="A40" s="486" t="s">
        <v>11</v>
      </c>
      <c r="B40" s="380" t="s">
        <v>467</v>
      </c>
      <c r="C40" s="477">
        <f aca="true" t="shared" si="7" ref="C40:J40">+C41+C42+C43</f>
        <v>46686754</v>
      </c>
      <c r="D40" s="460">
        <f t="shared" si="7"/>
        <v>6977196</v>
      </c>
      <c r="E40" s="460">
        <f t="shared" si="7"/>
        <v>694864</v>
      </c>
      <c r="F40" s="460">
        <f t="shared" si="7"/>
        <v>0</v>
      </c>
      <c r="G40" s="460">
        <f t="shared" si="7"/>
        <v>0</v>
      </c>
      <c r="H40" s="460">
        <f t="shared" si="7"/>
        <v>0</v>
      </c>
      <c r="I40" s="460">
        <f t="shared" si="7"/>
        <v>0</v>
      </c>
      <c r="J40" s="460">
        <f t="shared" si="7"/>
        <v>7672060</v>
      </c>
      <c r="K40" s="461">
        <f>+K41+K42+K43</f>
        <v>54358814</v>
      </c>
    </row>
    <row r="41" spans="1:11" s="177" customFormat="1" ht="12" customHeight="1">
      <c r="A41" s="462" t="s">
        <v>468</v>
      </c>
      <c r="B41" s="478" t="s">
        <v>124</v>
      </c>
      <c r="C41" s="479">
        <v>7650674</v>
      </c>
      <c r="D41" s="479">
        <v>-164571</v>
      </c>
      <c r="E41" s="479"/>
      <c r="F41" s="479"/>
      <c r="G41" s="479"/>
      <c r="H41" s="479"/>
      <c r="I41" s="479"/>
      <c r="J41" s="464">
        <f>D41+E41+F41+G41+H41+I41</f>
        <v>-164571</v>
      </c>
      <c r="K41" s="465">
        <f>C41+J41</f>
        <v>7486103</v>
      </c>
    </row>
    <row r="42" spans="1:11" s="177" customFormat="1" ht="12" customHeight="1">
      <c r="A42" s="462" t="s">
        <v>469</v>
      </c>
      <c r="B42" s="481" t="s">
        <v>470</v>
      </c>
      <c r="C42" s="480"/>
      <c r="D42" s="480"/>
      <c r="E42" s="480"/>
      <c r="F42" s="480"/>
      <c r="G42" s="480"/>
      <c r="H42" s="480"/>
      <c r="I42" s="480"/>
      <c r="J42" s="464">
        <f>D42+E42+F42+G42+H42+I42</f>
        <v>0</v>
      </c>
      <c r="K42" s="469">
        <f>C42+J42</f>
        <v>0</v>
      </c>
    </row>
    <row r="43" spans="1:11" s="180" customFormat="1" ht="12" customHeight="1" thickBot="1">
      <c r="A43" s="466" t="s">
        <v>471</v>
      </c>
      <c r="B43" s="487" t="s">
        <v>472</v>
      </c>
      <c r="C43" s="488">
        <v>39036080</v>
      </c>
      <c r="D43" s="488">
        <v>7141767</v>
      </c>
      <c r="E43" s="488">
        <v>694864</v>
      </c>
      <c r="F43" s="488"/>
      <c r="G43" s="488"/>
      <c r="H43" s="488"/>
      <c r="I43" s="488"/>
      <c r="J43" s="464">
        <f>D43+E43+F43+G43+H43+I43</f>
        <v>7836631</v>
      </c>
      <c r="K43" s="472">
        <f>C43+J43</f>
        <v>46872711</v>
      </c>
    </row>
    <row r="44" spans="1:11" s="180" customFormat="1" ht="12.75" customHeight="1" thickBot="1">
      <c r="A44" s="486" t="s">
        <v>12</v>
      </c>
      <c r="B44" s="489" t="s">
        <v>473</v>
      </c>
      <c r="C44" s="477">
        <f aca="true" t="shared" si="8" ref="C44:J44">+C39+C40</f>
        <v>55409136</v>
      </c>
      <c r="D44" s="460">
        <f t="shared" si="8"/>
        <v>8367000</v>
      </c>
      <c r="E44" s="460">
        <f t="shared" si="8"/>
        <v>6075757</v>
      </c>
      <c r="F44" s="460">
        <f t="shared" si="8"/>
        <v>0</v>
      </c>
      <c r="G44" s="460">
        <f t="shared" si="8"/>
        <v>0</v>
      </c>
      <c r="H44" s="460">
        <f t="shared" si="8"/>
        <v>0</v>
      </c>
      <c r="I44" s="460">
        <f t="shared" si="8"/>
        <v>0</v>
      </c>
      <c r="J44" s="460">
        <f t="shared" si="8"/>
        <v>14442757</v>
      </c>
      <c r="K44" s="461">
        <f>+K39+K40</f>
        <v>69851893</v>
      </c>
    </row>
    <row r="45" spans="1:11" s="174" customFormat="1" ht="13.5" customHeight="1" thickBot="1">
      <c r="A45" s="557" t="s">
        <v>36</v>
      </c>
      <c r="B45" s="573"/>
      <c r="C45" s="573"/>
      <c r="D45" s="573"/>
      <c r="E45" s="573"/>
      <c r="F45" s="573"/>
      <c r="G45" s="573"/>
      <c r="H45" s="573"/>
      <c r="I45" s="573"/>
      <c r="J45" s="573"/>
      <c r="K45" s="574"/>
    </row>
    <row r="46" spans="1:11" s="185" customFormat="1" ht="12" customHeight="1" thickBot="1">
      <c r="A46" s="473" t="s">
        <v>3</v>
      </c>
      <c r="B46" s="380" t="s">
        <v>474</v>
      </c>
      <c r="C46" s="490">
        <f aca="true" t="shared" si="9" ref="C46:J46">SUM(C47:C51)</f>
        <v>55409136</v>
      </c>
      <c r="D46" s="490">
        <f t="shared" si="9"/>
        <v>8367000</v>
      </c>
      <c r="E46" s="490">
        <f t="shared" si="9"/>
        <v>6075757</v>
      </c>
      <c r="F46" s="490">
        <f t="shared" si="9"/>
        <v>0</v>
      </c>
      <c r="G46" s="490">
        <f t="shared" si="9"/>
        <v>0</v>
      </c>
      <c r="H46" s="490">
        <f t="shared" si="9"/>
        <v>0</v>
      </c>
      <c r="I46" s="490">
        <f t="shared" si="9"/>
        <v>0</v>
      </c>
      <c r="J46" s="490">
        <f t="shared" si="9"/>
        <v>14442757</v>
      </c>
      <c r="K46" s="476">
        <f>SUM(K47:K51)</f>
        <v>69851893</v>
      </c>
    </row>
    <row r="47" spans="1:11" ht="12" customHeight="1">
      <c r="A47" s="466" t="s">
        <v>58</v>
      </c>
      <c r="B47" s="382" t="s">
        <v>32</v>
      </c>
      <c r="C47" s="491">
        <v>32158000</v>
      </c>
      <c r="D47" s="491">
        <v>5849414</v>
      </c>
      <c r="E47" s="491">
        <v>1488736</v>
      </c>
      <c r="F47" s="491"/>
      <c r="G47" s="491"/>
      <c r="H47" s="491"/>
      <c r="I47" s="491"/>
      <c r="J47" s="492">
        <f>D47+E47+F47+G47+H47+I47</f>
        <v>7338150</v>
      </c>
      <c r="K47" s="493">
        <f>C47+J47</f>
        <v>39496150</v>
      </c>
    </row>
    <row r="48" spans="1:11" ht="12" customHeight="1">
      <c r="A48" s="466" t="s">
        <v>59</v>
      </c>
      <c r="B48" s="357" t="s">
        <v>101</v>
      </c>
      <c r="C48" s="494">
        <v>6247410</v>
      </c>
      <c r="D48" s="494">
        <v>1104586</v>
      </c>
      <c r="E48" s="494">
        <v>272027</v>
      </c>
      <c r="F48" s="494">
        <v>13374</v>
      </c>
      <c r="G48" s="494"/>
      <c r="H48" s="494"/>
      <c r="I48" s="494"/>
      <c r="J48" s="495">
        <f>D48+E48+F48+G48+H48+I48</f>
        <v>1389987</v>
      </c>
      <c r="K48" s="496">
        <f>C48+J48</f>
        <v>7637397</v>
      </c>
    </row>
    <row r="49" spans="1:11" ht="12" customHeight="1">
      <c r="A49" s="466" t="s">
        <v>60</v>
      </c>
      <c r="B49" s="357" t="s">
        <v>77</v>
      </c>
      <c r="C49" s="494">
        <v>17003726</v>
      </c>
      <c r="D49" s="494">
        <v>1413000</v>
      </c>
      <c r="E49" s="494">
        <v>4314994</v>
      </c>
      <c r="F49" s="494">
        <v>-13374</v>
      </c>
      <c r="G49" s="494"/>
      <c r="H49" s="494"/>
      <c r="I49" s="494"/>
      <c r="J49" s="495">
        <f>D49+E49+F49+G49+H49+I49</f>
        <v>5714620</v>
      </c>
      <c r="K49" s="496">
        <f>C49+J49</f>
        <v>22718346</v>
      </c>
    </row>
    <row r="50" spans="1:11" ht="12" customHeight="1">
      <c r="A50" s="466" t="s">
        <v>61</v>
      </c>
      <c r="B50" s="357" t="s">
        <v>102</v>
      </c>
      <c r="C50" s="494"/>
      <c r="D50" s="494"/>
      <c r="E50" s="494"/>
      <c r="F50" s="494"/>
      <c r="G50" s="494"/>
      <c r="H50" s="494"/>
      <c r="I50" s="494"/>
      <c r="J50" s="495">
        <f>D50+E50+F50+G50+H50+I50</f>
        <v>0</v>
      </c>
      <c r="K50" s="496">
        <f>C50+J50</f>
        <v>0</v>
      </c>
    </row>
    <row r="51" spans="1:11" ht="12" customHeight="1" thickBot="1">
      <c r="A51" s="466" t="s">
        <v>78</v>
      </c>
      <c r="B51" s="357" t="s">
        <v>103</v>
      </c>
      <c r="C51" s="494"/>
      <c r="D51" s="494"/>
      <c r="E51" s="494"/>
      <c r="F51" s="494"/>
      <c r="G51" s="494"/>
      <c r="H51" s="494"/>
      <c r="I51" s="494"/>
      <c r="J51" s="495">
        <f>D51+E51+F51+G51+H51+I51</f>
        <v>0</v>
      </c>
      <c r="K51" s="496">
        <f>C51+J51</f>
        <v>0</v>
      </c>
    </row>
    <row r="52" spans="1:11" ht="12" customHeight="1" thickBot="1">
      <c r="A52" s="473" t="s">
        <v>4</v>
      </c>
      <c r="B52" s="380" t="s">
        <v>475</v>
      </c>
      <c r="C52" s="490">
        <f aca="true" t="shared" si="10" ref="C52:J52">SUM(C53:C55)</f>
        <v>0</v>
      </c>
      <c r="D52" s="490">
        <f t="shared" si="10"/>
        <v>0</v>
      </c>
      <c r="E52" s="490">
        <f t="shared" si="10"/>
        <v>0</v>
      </c>
      <c r="F52" s="490">
        <f t="shared" si="10"/>
        <v>0</v>
      </c>
      <c r="G52" s="490">
        <f t="shared" si="10"/>
        <v>0</v>
      </c>
      <c r="H52" s="490">
        <f t="shared" si="10"/>
        <v>0</v>
      </c>
      <c r="I52" s="490">
        <f t="shared" si="10"/>
        <v>0</v>
      </c>
      <c r="J52" s="490">
        <f t="shared" si="10"/>
        <v>0</v>
      </c>
      <c r="K52" s="476">
        <f>SUM(K53:K55)</f>
        <v>0</v>
      </c>
    </row>
    <row r="53" spans="1:11" s="185" customFormat="1" ht="12" customHeight="1">
      <c r="A53" s="466" t="s">
        <v>64</v>
      </c>
      <c r="B53" s="382" t="s">
        <v>118</v>
      </c>
      <c r="C53" s="491"/>
      <c r="D53" s="491"/>
      <c r="E53" s="491"/>
      <c r="F53" s="491"/>
      <c r="G53" s="491"/>
      <c r="H53" s="491"/>
      <c r="I53" s="491"/>
      <c r="J53" s="492">
        <f>D53+E53+F53+G53+H53+I53</f>
        <v>0</v>
      </c>
      <c r="K53" s="493">
        <f>C53+J53</f>
        <v>0</v>
      </c>
    </row>
    <row r="54" spans="1:11" ht="12" customHeight="1">
      <c r="A54" s="466" t="s">
        <v>65</v>
      </c>
      <c r="B54" s="357" t="s">
        <v>105</v>
      </c>
      <c r="C54" s="494"/>
      <c r="D54" s="494"/>
      <c r="E54" s="494"/>
      <c r="F54" s="494"/>
      <c r="G54" s="494"/>
      <c r="H54" s="494"/>
      <c r="I54" s="494"/>
      <c r="J54" s="495">
        <f>D54+E54+F54+G54+H54+I54</f>
        <v>0</v>
      </c>
      <c r="K54" s="496">
        <f>C54+J54</f>
        <v>0</v>
      </c>
    </row>
    <row r="55" spans="1:11" ht="12" customHeight="1">
      <c r="A55" s="466" t="s">
        <v>66</v>
      </c>
      <c r="B55" s="357" t="s">
        <v>476</v>
      </c>
      <c r="C55" s="494"/>
      <c r="D55" s="494"/>
      <c r="E55" s="494"/>
      <c r="F55" s="494"/>
      <c r="G55" s="494"/>
      <c r="H55" s="494"/>
      <c r="I55" s="494"/>
      <c r="J55" s="495">
        <f>D55+E55+F55+G55+H55+I55</f>
        <v>0</v>
      </c>
      <c r="K55" s="496">
        <f>C55+J55</f>
        <v>0</v>
      </c>
    </row>
    <row r="56" spans="1:11" ht="12" customHeight="1" thickBot="1">
      <c r="A56" s="466" t="s">
        <v>67</v>
      </c>
      <c r="B56" s="357" t="s">
        <v>477</v>
      </c>
      <c r="C56" s="494"/>
      <c r="D56" s="494"/>
      <c r="E56" s="494"/>
      <c r="F56" s="494"/>
      <c r="G56" s="494"/>
      <c r="H56" s="494"/>
      <c r="I56" s="494"/>
      <c r="J56" s="495">
        <f>D56+E56+F56+G56+H56+I56</f>
        <v>0</v>
      </c>
      <c r="K56" s="496">
        <f>C56+J56</f>
        <v>0</v>
      </c>
    </row>
    <row r="57" spans="1:11" ht="12" customHeight="1" thickBot="1">
      <c r="A57" s="473" t="s">
        <v>5</v>
      </c>
      <c r="B57" s="380" t="s">
        <v>478</v>
      </c>
      <c r="C57" s="497"/>
      <c r="D57" s="497"/>
      <c r="E57" s="497"/>
      <c r="F57" s="497"/>
      <c r="G57" s="497"/>
      <c r="H57" s="497"/>
      <c r="I57" s="497"/>
      <c r="J57" s="490">
        <f>D57+E57+F57+G57+H57+I57</f>
        <v>0</v>
      </c>
      <c r="K57" s="476">
        <f>C57+J57</f>
        <v>0</v>
      </c>
    </row>
    <row r="58" spans="1:11" ht="12.75" customHeight="1" thickBot="1">
      <c r="A58" s="473" t="s">
        <v>6</v>
      </c>
      <c r="B58" s="498" t="s">
        <v>479</v>
      </c>
      <c r="C58" s="499">
        <f aca="true" t="shared" si="11" ref="C58:J58">+C46+C52+C57</f>
        <v>55409136</v>
      </c>
      <c r="D58" s="499">
        <f t="shared" si="11"/>
        <v>8367000</v>
      </c>
      <c r="E58" s="499">
        <f t="shared" si="11"/>
        <v>6075757</v>
      </c>
      <c r="F58" s="499">
        <f t="shared" si="11"/>
        <v>0</v>
      </c>
      <c r="G58" s="499">
        <f t="shared" si="11"/>
        <v>0</v>
      </c>
      <c r="H58" s="499">
        <f t="shared" si="11"/>
        <v>0</v>
      </c>
      <c r="I58" s="499">
        <f t="shared" si="11"/>
        <v>0</v>
      </c>
      <c r="J58" s="499">
        <f t="shared" si="11"/>
        <v>14442757</v>
      </c>
      <c r="K58" s="203">
        <f>+K46+K52+K57</f>
        <v>69851893</v>
      </c>
    </row>
    <row r="59" spans="1:11" ht="13.5" customHeight="1" thickBot="1">
      <c r="A59" s="500"/>
      <c r="B59" s="501"/>
      <c r="C59" s="249">
        <f>C44-C58</f>
        <v>0</v>
      </c>
      <c r="D59" s="250"/>
      <c r="E59" s="250"/>
      <c r="F59" s="250"/>
      <c r="G59" s="250"/>
      <c r="H59" s="250"/>
      <c r="I59" s="250"/>
      <c r="J59" s="250"/>
      <c r="K59" s="245">
        <f>K44-K58</f>
        <v>0</v>
      </c>
    </row>
    <row r="60" spans="1:11" ht="12.75" customHeight="1" thickBot="1">
      <c r="A60" s="36" t="s">
        <v>363</v>
      </c>
      <c r="B60" s="37"/>
      <c r="C60" s="212">
        <v>8</v>
      </c>
      <c r="D60" s="212"/>
      <c r="E60" s="212"/>
      <c r="F60" s="212"/>
      <c r="G60" s="212"/>
      <c r="H60" s="212"/>
      <c r="I60" s="212"/>
      <c r="J60" s="202">
        <f>D60+E60+F60+G60+H60+I60</f>
        <v>0</v>
      </c>
      <c r="K60" s="203">
        <f>C60+J60</f>
        <v>8</v>
      </c>
    </row>
    <row r="61" spans="1:11" ht="12.75" customHeight="1" thickBot="1">
      <c r="A61" s="36" t="s">
        <v>116</v>
      </c>
      <c r="B61" s="37"/>
      <c r="C61" s="212"/>
      <c r="D61" s="212"/>
      <c r="E61" s="212"/>
      <c r="F61" s="212"/>
      <c r="G61" s="212"/>
      <c r="H61" s="212"/>
      <c r="I61" s="212"/>
      <c r="J61" s="202">
        <f>D61+E61+F61+G61+H61+I61</f>
        <v>0</v>
      </c>
      <c r="K61" s="203">
        <f>C61+J61</f>
        <v>0</v>
      </c>
    </row>
    <row r="62" spans="1:11" ht="12.75">
      <c r="A62" s="500"/>
      <c r="B62" s="501"/>
      <c r="C62" s="501"/>
      <c r="D62" s="501"/>
      <c r="E62" s="501"/>
      <c r="F62" s="501"/>
      <c r="G62" s="501"/>
      <c r="H62" s="501"/>
      <c r="I62" s="501"/>
      <c r="J62" s="501"/>
      <c r="K62" s="501"/>
    </row>
    <row r="63" spans="1:11" ht="12.75">
      <c r="A63" s="500"/>
      <c r="B63" s="501"/>
      <c r="C63" s="501"/>
      <c r="D63" s="501"/>
      <c r="E63" s="501"/>
      <c r="F63" s="501"/>
      <c r="G63" s="501"/>
      <c r="H63" s="501"/>
      <c r="I63" s="501"/>
      <c r="J63" s="501"/>
      <c r="K63" s="501"/>
    </row>
  </sheetData>
  <sheetProtection sheet="1" formatCells="0"/>
  <mergeCells count="15">
    <mergeCell ref="F5:F7"/>
    <mergeCell ref="G5:G7"/>
    <mergeCell ref="H5:H7"/>
    <mergeCell ref="I5:I7"/>
    <mergeCell ref="J5:J7"/>
    <mergeCell ref="K5:K7"/>
    <mergeCell ref="A45:K45"/>
    <mergeCell ref="A9:K9"/>
    <mergeCell ref="B2:J2"/>
    <mergeCell ref="B3:J3"/>
    <mergeCell ref="B5:B7"/>
    <mergeCell ref="A5:A7"/>
    <mergeCell ref="C5:C7"/>
    <mergeCell ref="D5:D7"/>
    <mergeCell ref="E5:E7"/>
  </mergeCells>
  <printOptions horizontalCentered="1"/>
  <pageMargins left="0.5118110236220472" right="0.5118110236220472" top="0.35433070866141736" bottom="0.2755905511811024" header="0.31496062992125984" footer="0.31496062992125984"/>
  <pageSetup horizontalDpi="600" verticalDpi="600" orientation="landscape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M64"/>
  <sheetViews>
    <sheetView zoomScale="120" zoomScaleNormal="120" workbookViewId="0" topLeftCell="A1">
      <selection activeCell="M6" sqref="M6"/>
    </sheetView>
  </sheetViews>
  <sheetFormatPr defaultColWidth="9.00390625" defaultRowHeight="12.75"/>
  <cols>
    <col min="1" max="1" width="13.875" style="186" customWidth="1"/>
    <col min="2" max="2" width="60.625" style="173" customWidth="1"/>
    <col min="3" max="3" width="15.875" style="173" customWidth="1"/>
    <col min="4" max="10" width="13.875" style="173" customWidth="1"/>
    <col min="11" max="11" width="15.875" style="173" customWidth="1"/>
    <col min="12" max="16384" width="9.375" style="173" customWidth="1"/>
  </cols>
  <sheetData>
    <row r="1" spans="1:11" s="170" customFormat="1" ht="15.75" customHeight="1" thickBot="1">
      <c r="A1" s="213"/>
      <c r="B1" s="214"/>
      <c r="C1" s="214"/>
      <c r="D1" s="214"/>
      <c r="E1" s="214"/>
      <c r="F1" s="214"/>
      <c r="G1" s="214"/>
      <c r="H1" s="509" t="s">
        <v>586</v>
      </c>
      <c r="I1" s="509"/>
      <c r="J1" s="509"/>
      <c r="K1" s="169"/>
    </row>
    <row r="2" spans="1:11" s="171" customFormat="1" ht="36">
      <c r="A2" s="215" t="s">
        <v>453</v>
      </c>
      <c r="B2" s="578" t="str">
        <f>'RM_9.2.sz.mell'!B2</f>
        <v>Berzencei Polgármesteri  Hivatal</v>
      </c>
      <c r="C2" s="579"/>
      <c r="D2" s="579"/>
      <c r="E2" s="579"/>
      <c r="F2" s="579"/>
      <c r="G2" s="579"/>
      <c r="H2" s="579"/>
      <c r="I2" s="579"/>
      <c r="J2" s="579"/>
      <c r="K2" s="216" t="s">
        <v>37</v>
      </c>
    </row>
    <row r="3" spans="1:11" s="171" customFormat="1" ht="22.5" customHeight="1" thickBot="1">
      <c r="A3" s="217" t="s">
        <v>114</v>
      </c>
      <c r="B3" s="580" t="s">
        <v>549</v>
      </c>
      <c r="C3" s="581"/>
      <c r="D3" s="581"/>
      <c r="E3" s="581"/>
      <c r="F3" s="581"/>
      <c r="G3" s="581"/>
      <c r="H3" s="581"/>
      <c r="I3" s="581"/>
      <c r="J3" s="581"/>
      <c r="K3" s="218" t="s">
        <v>38</v>
      </c>
    </row>
    <row r="4" spans="1:11" s="171" customFormat="1" ht="12.75" customHeight="1" thickBot="1">
      <c r="A4" s="219"/>
      <c r="B4" s="220"/>
      <c r="C4" s="221"/>
      <c r="D4" s="221"/>
      <c r="E4" s="221"/>
      <c r="F4" s="221"/>
      <c r="G4" s="221"/>
      <c r="H4" s="221"/>
      <c r="I4" s="221"/>
      <c r="J4" s="221"/>
      <c r="K4" s="222" t="s">
        <v>425</v>
      </c>
    </row>
    <row r="5" spans="1:11" s="172" customFormat="1" ht="13.5" customHeight="1">
      <c r="A5" s="585" t="s">
        <v>46</v>
      </c>
      <c r="B5" s="582" t="s">
        <v>2</v>
      </c>
      <c r="C5" s="582" t="s">
        <v>480</v>
      </c>
      <c r="D5" s="582" t="str">
        <f>CONCATENATE('RM_9.1.sz.mell'!D5:I5)</f>
        <v>1. sz. módosítás </v>
      </c>
      <c r="E5" s="582" t="str">
        <f>CONCATENATE('RM_9.1.sz.mell'!E5)</f>
        <v>.2. sz. módosítás </v>
      </c>
      <c r="F5" s="582" t="str">
        <f>CONCATENATE('RM_9.1.sz.mell'!F5)</f>
        <v>3. sz. módosítás </v>
      </c>
      <c r="G5" s="582" t="str">
        <f>CONCATENATE('RM_9.1.sz.mell'!G5)</f>
        <v>4. sz. módosítás </v>
      </c>
      <c r="H5" s="582" t="str">
        <f>CONCATENATE('RM_9.1.sz.mell'!H5)</f>
        <v>.5. sz. módosítás </v>
      </c>
      <c r="I5" s="582" t="str">
        <f>CONCATENATE('RM_9.1.sz.mell'!I5)</f>
        <v>6. sz. módosítás </v>
      </c>
      <c r="J5" s="582" t="s">
        <v>481</v>
      </c>
      <c r="K5" s="570" t="s">
        <v>558</v>
      </c>
    </row>
    <row r="6" spans="1:11" ht="12.75" customHeight="1">
      <c r="A6" s="586"/>
      <c r="B6" s="583"/>
      <c r="C6" s="588"/>
      <c r="D6" s="588"/>
      <c r="E6" s="588"/>
      <c r="F6" s="588"/>
      <c r="G6" s="588"/>
      <c r="H6" s="588"/>
      <c r="I6" s="588"/>
      <c r="J6" s="588"/>
      <c r="K6" s="571"/>
    </row>
    <row r="7" spans="1:11" s="174" customFormat="1" ht="9.75" customHeight="1" thickBot="1">
      <c r="A7" s="587"/>
      <c r="B7" s="584"/>
      <c r="C7" s="589"/>
      <c r="D7" s="589"/>
      <c r="E7" s="589"/>
      <c r="F7" s="589"/>
      <c r="G7" s="589"/>
      <c r="H7" s="589"/>
      <c r="I7" s="589"/>
      <c r="J7" s="589"/>
      <c r="K7" s="572"/>
    </row>
    <row r="8" spans="1:11" s="187" customFormat="1" ht="10.5" customHeight="1" thickBot="1">
      <c r="A8" s="224" t="s">
        <v>343</v>
      </c>
      <c r="B8" s="225" t="s">
        <v>344</v>
      </c>
      <c r="C8" s="225" t="s">
        <v>345</v>
      </c>
      <c r="D8" s="225" t="s">
        <v>347</v>
      </c>
      <c r="E8" s="225" t="s">
        <v>346</v>
      </c>
      <c r="F8" s="225" t="s">
        <v>369</v>
      </c>
      <c r="G8" s="225" t="s">
        <v>349</v>
      </c>
      <c r="H8" s="225" t="s">
        <v>350</v>
      </c>
      <c r="I8" s="225" t="s">
        <v>441</v>
      </c>
      <c r="J8" s="226" t="s">
        <v>442</v>
      </c>
      <c r="K8" s="227" t="s">
        <v>443</v>
      </c>
    </row>
    <row r="9" spans="1:11" s="187" customFormat="1" ht="10.5" customHeight="1" thickBot="1">
      <c r="A9" s="575" t="s">
        <v>35</v>
      </c>
      <c r="B9" s="576"/>
      <c r="C9" s="576"/>
      <c r="D9" s="576"/>
      <c r="E9" s="576"/>
      <c r="F9" s="576"/>
      <c r="G9" s="576"/>
      <c r="H9" s="576"/>
      <c r="I9" s="576"/>
      <c r="J9" s="576"/>
      <c r="K9" s="577"/>
    </row>
    <row r="10" spans="1:11" s="177" customFormat="1" ht="12" customHeight="1" thickBot="1">
      <c r="A10" s="32" t="s">
        <v>3</v>
      </c>
      <c r="B10" s="175" t="s">
        <v>454</v>
      </c>
      <c r="C10" s="41">
        <f>SUM(C11:C21)</f>
        <v>0</v>
      </c>
      <c r="D10" s="41">
        <f aca="true" t="shared" si="0" ref="D10:K10">SUM(D11:D21)</f>
        <v>0</v>
      </c>
      <c r="E10" s="41">
        <f t="shared" si="0"/>
        <v>114090</v>
      </c>
      <c r="F10" s="41">
        <f t="shared" si="0"/>
        <v>0</v>
      </c>
      <c r="G10" s="41">
        <f t="shared" si="0"/>
        <v>0</v>
      </c>
      <c r="H10" s="41">
        <f t="shared" si="0"/>
        <v>0</v>
      </c>
      <c r="I10" s="41">
        <f t="shared" si="0"/>
        <v>0</v>
      </c>
      <c r="J10" s="41">
        <f t="shared" si="0"/>
        <v>114090</v>
      </c>
      <c r="K10" s="41">
        <f t="shared" si="0"/>
        <v>114090</v>
      </c>
    </row>
    <row r="11" spans="1:11" s="177" customFormat="1" ht="12" customHeight="1">
      <c r="A11" s="178" t="s">
        <v>58</v>
      </c>
      <c r="B11" s="5" t="s">
        <v>160</v>
      </c>
      <c r="C11" s="204"/>
      <c r="D11" s="204"/>
      <c r="E11" s="204"/>
      <c r="F11" s="204"/>
      <c r="G11" s="204"/>
      <c r="H11" s="204"/>
      <c r="I11" s="204"/>
      <c r="J11" s="194">
        <f>D11+E11+F11+G11+H11+I11</f>
        <v>0</v>
      </c>
      <c r="K11" s="192">
        <f>C11+J11</f>
        <v>0</v>
      </c>
    </row>
    <row r="12" spans="1:11" s="177" customFormat="1" ht="12" customHeight="1">
      <c r="A12" s="179" t="s">
        <v>59</v>
      </c>
      <c r="B12" s="3" t="s">
        <v>161</v>
      </c>
      <c r="C12" s="205"/>
      <c r="D12" s="205"/>
      <c r="E12" s="205"/>
      <c r="F12" s="205"/>
      <c r="G12" s="205"/>
      <c r="H12" s="205"/>
      <c r="I12" s="205"/>
      <c r="J12" s="195">
        <f aca="true" t="shared" si="1" ref="J12:J21">D12+E12+F12+G12+H12+I12</f>
        <v>0</v>
      </c>
      <c r="K12" s="192">
        <f aca="true" t="shared" si="2" ref="K12:K21">C12+J12</f>
        <v>0</v>
      </c>
    </row>
    <row r="13" spans="1:11" s="177" customFormat="1" ht="12" customHeight="1">
      <c r="A13" s="179" t="s">
        <v>60</v>
      </c>
      <c r="B13" s="3" t="s">
        <v>162</v>
      </c>
      <c r="C13" s="205"/>
      <c r="D13" s="205"/>
      <c r="E13" s="205"/>
      <c r="F13" s="205"/>
      <c r="G13" s="205"/>
      <c r="H13" s="205"/>
      <c r="I13" s="205"/>
      <c r="J13" s="195">
        <f t="shared" si="1"/>
        <v>0</v>
      </c>
      <c r="K13" s="192">
        <f t="shared" si="2"/>
        <v>0</v>
      </c>
    </row>
    <row r="14" spans="1:11" s="177" customFormat="1" ht="12" customHeight="1">
      <c r="A14" s="179" t="s">
        <v>61</v>
      </c>
      <c r="B14" s="3" t="s">
        <v>163</v>
      </c>
      <c r="C14" s="205"/>
      <c r="D14" s="205"/>
      <c r="E14" s="205"/>
      <c r="F14" s="205"/>
      <c r="G14" s="205"/>
      <c r="H14" s="205"/>
      <c r="I14" s="205"/>
      <c r="J14" s="195">
        <f t="shared" si="1"/>
        <v>0</v>
      </c>
      <c r="K14" s="192">
        <f t="shared" si="2"/>
        <v>0</v>
      </c>
    </row>
    <row r="15" spans="1:11" s="177" customFormat="1" ht="12" customHeight="1">
      <c r="A15" s="179" t="s">
        <v>78</v>
      </c>
      <c r="B15" s="3" t="s">
        <v>164</v>
      </c>
      <c r="C15" s="205"/>
      <c r="D15" s="205"/>
      <c r="E15" s="205"/>
      <c r="F15" s="205"/>
      <c r="G15" s="205"/>
      <c r="H15" s="205"/>
      <c r="I15" s="205"/>
      <c r="J15" s="195">
        <f t="shared" si="1"/>
        <v>0</v>
      </c>
      <c r="K15" s="192">
        <f t="shared" si="2"/>
        <v>0</v>
      </c>
    </row>
    <row r="16" spans="1:11" s="177" customFormat="1" ht="12" customHeight="1">
      <c r="A16" s="179" t="s">
        <v>62</v>
      </c>
      <c r="B16" s="3" t="s">
        <v>455</v>
      </c>
      <c r="C16" s="205"/>
      <c r="D16" s="205"/>
      <c r="E16" s="205"/>
      <c r="F16" s="205"/>
      <c r="G16" s="205"/>
      <c r="H16" s="205"/>
      <c r="I16" s="205"/>
      <c r="J16" s="195">
        <f t="shared" si="1"/>
        <v>0</v>
      </c>
      <c r="K16" s="192">
        <f t="shared" si="2"/>
        <v>0</v>
      </c>
    </row>
    <row r="17" spans="1:11" s="177" customFormat="1" ht="12" customHeight="1">
      <c r="A17" s="179" t="s">
        <v>63</v>
      </c>
      <c r="B17" s="2" t="s">
        <v>456</v>
      </c>
      <c r="C17" s="205"/>
      <c r="D17" s="205"/>
      <c r="E17" s="205"/>
      <c r="F17" s="205"/>
      <c r="G17" s="205"/>
      <c r="H17" s="205"/>
      <c r="I17" s="205"/>
      <c r="J17" s="195">
        <f t="shared" si="1"/>
        <v>0</v>
      </c>
      <c r="K17" s="192">
        <f t="shared" si="2"/>
        <v>0</v>
      </c>
    </row>
    <row r="18" spans="1:11" s="177" customFormat="1" ht="12" customHeight="1">
      <c r="A18" s="179" t="s">
        <v>70</v>
      </c>
      <c r="B18" s="3" t="s">
        <v>167</v>
      </c>
      <c r="C18" s="205"/>
      <c r="D18" s="205"/>
      <c r="E18" s="205"/>
      <c r="F18" s="205"/>
      <c r="G18" s="205"/>
      <c r="H18" s="205"/>
      <c r="I18" s="205"/>
      <c r="J18" s="195">
        <f t="shared" si="1"/>
        <v>0</v>
      </c>
      <c r="K18" s="192">
        <f t="shared" si="2"/>
        <v>0</v>
      </c>
    </row>
    <row r="19" spans="1:11" s="180" customFormat="1" ht="12" customHeight="1">
      <c r="A19" s="179" t="s">
        <v>71</v>
      </c>
      <c r="B19" s="3" t="s">
        <v>168</v>
      </c>
      <c r="C19" s="205"/>
      <c r="D19" s="205"/>
      <c r="E19" s="205"/>
      <c r="F19" s="205"/>
      <c r="G19" s="205"/>
      <c r="H19" s="205"/>
      <c r="I19" s="205"/>
      <c r="J19" s="195">
        <f t="shared" si="1"/>
        <v>0</v>
      </c>
      <c r="K19" s="192">
        <f t="shared" si="2"/>
        <v>0</v>
      </c>
    </row>
    <row r="20" spans="1:11" s="180" customFormat="1" ht="12" customHeight="1">
      <c r="A20" s="179" t="s">
        <v>72</v>
      </c>
      <c r="B20" s="3" t="s">
        <v>293</v>
      </c>
      <c r="C20" s="205"/>
      <c r="D20" s="205"/>
      <c r="E20" s="205"/>
      <c r="F20" s="205"/>
      <c r="G20" s="205"/>
      <c r="H20" s="205"/>
      <c r="I20" s="205"/>
      <c r="J20" s="195">
        <f t="shared" si="1"/>
        <v>0</v>
      </c>
      <c r="K20" s="192">
        <f t="shared" si="2"/>
        <v>0</v>
      </c>
    </row>
    <row r="21" spans="1:11" s="180" customFormat="1" ht="12" customHeight="1" thickBot="1">
      <c r="A21" s="188" t="s">
        <v>73</v>
      </c>
      <c r="B21" s="2" t="s">
        <v>169</v>
      </c>
      <c r="C21" s="206"/>
      <c r="D21" s="206"/>
      <c r="E21" s="470">
        <v>114090</v>
      </c>
      <c r="F21" s="206"/>
      <c r="G21" s="206"/>
      <c r="H21" s="206"/>
      <c r="I21" s="206"/>
      <c r="J21" s="196">
        <f t="shared" si="1"/>
        <v>114090</v>
      </c>
      <c r="K21" s="192">
        <f t="shared" si="2"/>
        <v>114090</v>
      </c>
    </row>
    <row r="22" spans="1:13" s="177" customFormat="1" ht="12" customHeight="1" thickBot="1">
      <c r="A22" s="458" t="s">
        <v>4</v>
      </c>
      <c r="B22" s="459" t="s">
        <v>457</v>
      </c>
      <c r="C22" s="460">
        <f aca="true" t="shared" si="3" ref="C22:J22">SUM(C23:C25)</f>
        <v>0</v>
      </c>
      <c r="D22" s="460">
        <f t="shared" si="3"/>
        <v>889804</v>
      </c>
      <c r="E22" s="460">
        <f t="shared" si="3"/>
        <v>1167791</v>
      </c>
      <c r="F22" s="460">
        <f t="shared" si="3"/>
        <v>0</v>
      </c>
      <c r="G22" s="460">
        <f t="shared" si="3"/>
        <v>0</v>
      </c>
      <c r="H22" s="460">
        <f t="shared" si="3"/>
        <v>0</v>
      </c>
      <c r="I22" s="460">
        <f t="shared" si="3"/>
        <v>0</v>
      </c>
      <c r="J22" s="460">
        <f t="shared" si="3"/>
        <v>2057595</v>
      </c>
      <c r="K22" s="461">
        <f>SUM(K23:K25)</f>
        <v>2057595</v>
      </c>
      <c r="L22" s="185"/>
      <c r="M22" s="185"/>
    </row>
    <row r="23" spans="1:13" s="180" customFormat="1" ht="12" customHeight="1">
      <c r="A23" s="462" t="s">
        <v>64</v>
      </c>
      <c r="B23" s="382" t="s">
        <v>142</v>
      </c>
      <c r="C23" s="463"/>
      <c r="D23" s="463"/>
      <c r="E23" s="463"/>
      <c r="F23" s="463"/>
      <c r="G23" s="463"/>
      <c r="H23" s="463"/>
      <c r="I23" s="463"/>
      <c r="J23" s="464">
        <f>D23+E23+F23+G23+H23+I23</f>
        <v>0</v>
      </c>
      <c r="K23" s="465">
        <f>C23+J23</f>
        <v>0</v>
      </c>
      <c r="L23" s="502"/>
      <c r="M23" s="502"/>
    </row>
    <row r="24" spans="1:13" s="180" customFormat="1" ht="12" customHeight="1">
      <c r="A24" s="466" t="s">
        <v>65</v>
      </c>
      <c r="B24" s="357" t="s">
        <v>458</v>
      </c>
      <c r="C24" s="467"/>
      <c r="D24" s="467"/>
      <c r="E24" s="467"/>
      <c r="F24" s="467"/>
      <c r="G24" s="467"/>
      <c r="H24" s="467"/>
      <c r="I24" s="467"/>
      <c r="J24" s="468">
        <f>D24+E24+F24+G24+H24+I24</f>
        <v>0</v>
      </c>
      <c r="K24" s="469">
        <f>C24+J24</f>
        <v>0</v>
      </c>
      <c r="L24" s="502"/>
      <c r="M24" s="502"/>
    </row>
    <row r="25" spans="1:13" s="180" customFormat="1" ht="12" customHeight="1">
      <c r="A25" s="466" t="s">
        <v>66</v>
      </c>
      <c r="B25" s="357" t="s">
        <v>459</v>
      </c>
      <c r="C25" s="467"/>
      <c r="D25" s="467">
        <v>889804</v>
      </c>
      <c r="E25" s="467">
        <v>1167791</v>
      </c>
      <c r="F25" s="467"/>
      <c r="G25" s="467"/>
      <c r="H25" s="467"/>
      <c r="I25" s="467"/>
      <c r="J25" s="468">
        <f>D25+E25+F25+G25+H25+I25</f>
        <v>2057595</v>
      </c>
      <c r="K25" s="469">
        <f>C25+J25</f>
        <v>2057595</v>
      </c>
      <c r="L25" s="502"/>
      <c r="M25" s="502"/>
    </row>
    <row r="26" spans="1:13" s="180" customFormat="1" ht="12" customHeight="1" thickBot="1">
      <c r="A26" s="466" t="s">
        <v>67</v>
      </c>
      <c r="B26" s="376" t="s">
        <v>460</v>
      </c>
      <c r="C26" s="470"/>
      <c r="D26" s="470"/>
      <c r="E26" s="470"/>
      <c r="F26" s="470"/>
      <c r="G26" s="470"/>
      <c r="H26" s="470"/>
      <c r="I26" s="470"/>
      <c r="J26" s="471">
        <f>D26+E26+F26+G26+H26+I26</f>
        <v>0</v>
      </c>
      <c r="K26" s="472">
        <f>C26+J26</f>
        <v>0</v>
      </c>
      <c r="L26" s="502"/>
      <c r="M26" s="502"/>
    </row>
    <row r="27" spans="1:13" s="180" customFormat="1" ht="12" customHeight="1" thickBot="1">
      <c r="A27" s="473" t="s">
        <v>5</v>
      </c>
      <c r="B27" s="380" t="s">
        <v>92</v>
      </c>
      <c r="C27" s="474"/>
      <c r="D27" s="474"/>
      <c r="E27" s="474"/>
      <c r="F27" s="474"/>
      <c r="G27" s="474"/>
      <c r="H27" s="474"/>
      <c r="I27" s="474"/>
      <c r="J27" s="475"/>
      <c r="K27" s="476"/>
      <c r="L27" s="502"/>
      <c r="M27" s="502"/>
    </row>
    <row r="28" spans="1:13" s="180" customFormat="1" ht="12" customHeight="1" thickBot="1">
      <c r="A28" s="473" t="s">
        <v>6</v>
      </c>
      <c r="B28" s="380" t="s">
        <v>461</v>
      </c>
      <c r="C28" s="477">
        <f aca="true" t="shared" si="4" ref="C28:J28">+C29+C30+C31</f>
        <v>0</v>
      </c>
      <c r="D28" s="460">
        <f t="shared" si="4"/>
        <v>0</v>
      </c>
      <c r="E28" s="460">
        <f t="shared" si="4"/>
        <v>0</v>
      </c>
      <c r="F28" s="460">
        <f t="shared" si="4"/>
        <v>0</v>
      </c>
      <c r="G28" s="460">
        <f t="shared" si="4"/>
        <v>0</v>
      </c>
      <c r="H28" s="460">
        <f t="shared" si="4"/>
        <v>0</v>
      </c>
      <c r="I28" s="460">
        <f t="shared" si="4"/>
        <v>0</v>
      </c>
      <c r="J28" s="460">
        <f t="shared" si="4"/>
        <v>0</v>
      </c>
      <c r="K28" s="461">
        <f>+K29+K30+K31</f>
        <v>0</v>
      </c>
      <c r="L28" s="502"/>
      <c r="M28" s="502"/>
    </row>
    <row r="29" spans="1:13" s="180" customFormat="1" ht="12" customHeight="1">
      <c r="A29" s="462" t="s">
        <v>151</v>
      </c>
      <c r="B29" s="478" t="s">
        <v>147</v>
      </c>
      <c r="C29" s="479"/>
      <c r="D29" s="479"/>
      <c r="E29" s="479"/>
      <c r="F29" s="479"/>
      <c r="G29" s="479"/>
      <c r="H29" s="479"/>
      <c r="I29" s="479"/>
      <c r="J29" s="464">
        <f>D29+E29+F29+G29+H29+I29</f>
        <v>0</v>
      </c>
      <c r="K29" s="465">
        <f>C29+J29</f>
        <v>0</v>
      </c>
      <c r="L29" s="502"/>
      <c r="M29" s="502"/>
    </row>
    <row r="30" spans="1:13" s="180" customFormat="1" ht="12" customHeight="1">
      <c r="A30" s="462" t="s">
        <v>152</v>
      </c>
      <c r="B30" s="478" t="s">
        <v>458</v>
      </c>
      <c r="C30" s="480"/>
      <c r="D30" s="480"/>
      <c r="E30" s="480"/>
      <c r="F30" s="480"/>
      <c r="G30" s="480"/>
      <c r="H30" s="480"/>
      <c r="I30" s="480"/>
      <c r="J30" s="464">
        <f>D30+E30+F30+G30+H30+I30</f>
        <v>0</v>
      </c>
      <c r="K30" s="465">
        <f>C30+J30</f>
        <v>0</v>
      </c>
      <c r="L30" s="502"/>
      <c r="M30" s="502"/>
    </row>
    <row r="31" spans="1:13" s="180" customFormat="1" ht="12" customHeight="1">
      <c r="A31" s="462" t="s">
        <v>153</v>
      </c>
      <c r="B31" s="481" t="s">
        <v>462</v>
      </c>
      <c r="C31" s="480"/>
      <c r="D31" s="480"/>
      <c r="E31" s="480"/>
      <c r="F31" s="480"/>
      <c r="G31" s="480"/>
      <c r="H31" s="480"/>
      <c r="I31" s="480"/>
      <c r="J31" s="464">
        <f>D31+E31+F31+G31+H31+I31</f>
        <v>0</v>
      </c>
      <c r="K31" s="465">
        <f>C31+J31</f>
        <v>0</v>
      </c>
      <c r="L31" s="502"/>
      <c r="M31" s="502"/>
    </row>
    <row r="32" spans="1:13" s="180" customFormat="1" ht="12" customHeight="1" thickBot="1">
      <c r="A32" s="466" t="s">
        <v>154</v>
      </c>
      <c r="B32" s="482" t="s">
        <v>463</v>
      </c>
      <c r="C32" s="483"/>
      <c r="D32" s="483"/>
      <c r="E32" s="483"/>
      <c r="F32" s="483"/>
      <c r="G32" s="483"/>
      <c r="H32" s="483"/>
      <c r="I32" s="483"/>
      <c r="J32" s="464">
        <f>D32+E32+F32+G32+H32+I32</f>
        <v>0</v>
      </c>
      <c r="K32" s="465">
        <f>C32+J32</f>
        <v>0</v>
      </c>
      <c r="L32" s="502"/>
      <c r="M32" s="502"/>
    </row>
    <row r="33" spans="1:13" s="180" customFormat="1" ht="12" customHeight="1" thickBot="1">
      <c r="A33" s="473" t="s">
        <v>7</v>
      </c>
      <c r="B33" s="380" t="s">
        <v>464</v>
      </c>
      <c r="C33" s="477">
        <f aca="true" t="shared" si="5" ref="C33:J33">+C34+C35+C36</f>
        <v>0</v>
      </c>
      <c r="D33" s="460">
        <f t="shared" si="5"/>
        <v>0</v>
      </c>
      <c r="E33" s="460">
        <f t="shared" si="5"/>
        <v>0</v>
      </c>
      <c r="F33" s="460">
        <f t="shared" si="5"/>
        <v>0</v>
      </c>
      <c r="G33" s="460">
        <f t="shared" si="5"/>
        <v>0</v>
      </c>
      <c r="H33" s="460">
        <f t="shared" si="5"/>
        <v>0</v>
      </c>
      <c r="I33" s="460">
        <f t="shared" si="5"/>
        <v>0</v>
      </c>
      <c r="J33" s="460">
        <f t="shared" si="5"/>
        <v>0</v>
      </c>
      <c r="K33" s="461">
        <f>+K34+K35+K36</f>
        <v>0</v>
      </c>
      <c r="L33" s="502"/>
      <c r="M33" s="502"/>
    </row>
    <row r="34" spans="1:13" s="180" customFormat="1" ht="12" customHeight="1">
      <c r="A34" s="462" t="s">
        <v>51</v>
      </c>
      <c r="B34" s="478" t="s">
        <v>174</v>
      </c>
      <c r="C34" s="479"/>
      <c r="D34" s="479"/>
      <c r="E34" s="479"/>
      <c r="F34" s="479"/>
      <c r="G34" s="479"/>
      <c r="H34" s="479"/>
      <c r="I34" s="479"/>
      <c r="J34" s="464">
        <f>D34+E34+F34+G34+H34+I34</f>
        <v>0</v>
      </c>
      <c r="K34" s="465">
        <f>C34+J34</f>
        <v>0</v>
      </c>
      <c r="L34" s="502"/>
      <c r="M34" s="502"/>
    </row>
    <row r="35" spans="1:13" s="180" customFormat="1" ht="12" customHeight="1">
      <c r="A35" s="462" t="s">
        <v>52</v>
      </c>
      <c r="B35" s="481" t="s">
        <v>175</v>
      </c>
      <c r="C35" s="480"/>
      <c r="D35" s="480"/>
      <c r="E35" s="480"/>
      <c r="F35" s="480"/>
      <c r="G35" s="480"/>
      <c r="H35" s="480"/>
      <c r="I35" s="480"/>
      <c r="J35" s="464">
        <f>D35+E35+F35+G35+H35+I35</f>
        <v>0</v>
      </c>
      <c r="K35" s="465">
        <f>C35+J35</f>
        <v>0</v>
      </c>
      <c r="L35" s="502"/>
      <c r="M35" s="502"/>
    </row>
    <row r="36" spans="1:13" s="180" customFormat="1" ht="12" customHeight="1" thickBot="1">
      <c r="A36" s="466" t="s">
        <v>53</v>
      </c>
      <c r="B36" s="482" t="s">
        <v>176</v>
      </c>
      <c r="C36" s="483"/>
      <c r="D36" s="483"/>
      <c r="E36" s="483"/>
      <c r="F36" s="483"/>
      <c r="G36" s="483"/>
      <c r="H36" s="483"/>
      <c r="I36" s="483"/>
      <c r="J36" s="464">
        <f>D36+E36+F36+G36+H36+I36</f>
        <v>0</v>
      </c>
      <c r="K36" s="484">
        <f>C36+J36</f>
        <v>0</v>
      </c>
      <c r="L36" s="502"/>
      <c r="M36" s="502"/>
    </row>
    <row r="37" spans="1:13" s="177" customFormat="1" ht="12" customHeight="1" thickBot="1">
      <c r="A37" s="473" t="s">
        <v>8</v>
      </c>
      <c r="B37" s="380" t="s">
        <v>258</v>
      </c>
      <c r="C37" s="474"/>
      <c r="D37" s="474"/>
      <c r="E37" s="474"/>
      <c r="F37" s="474"/>
      <c r="G37" s="474"/>
      <c r="H37" s="474"/>
      <c r="I37" s="474"/>
      <c r="J37" s="460">
        <f>D37+E37+F37+G37+H37+I37</f>
        <v>0</v>
      </c>
      <c r="K37" s="476">
        <f>C37+J37</f>
        <v>0</v>
      </c>
      <c r="L37" s="185"/>
      <c r="M37" s="185"/>
    </row>
    <row r="38" spans="1:13" s="177" customFormat="1" ht="12" customHeight="1" thickBot="1">
      <c r="A38" s="473" t="s">
        <v>9</v>
      </c>
      <c r="B38" s="380" t="s">
        <v>465</v>
      </c>
      <c r="C38" s="474"/>
      <c r="D38" s="474"/>
      <c r="E38" s="474"/>
      <c r="F38" s="474"/>
      <c r="G38" s="474"/>
      <c r="H38" s="474"/>
      <c r="I38" s="474"/>
      <c r="J38" s="485">
        <f>D38+E38+F38+G38+H38+I38</f>
        <v>0</v>
      </c>
      <c r="K38" s="465">
        <f>C38+J38</f>
        <v>0</v>
      </c>
      <c r="L38" s="185"/>
      <c r="M38" s="185"/>
    </row>
    <row r="39" spans="1:13" s="177" customFormat="1" ht="12" customHeight="1" thickBot="1">
      <c r="A39" s="458" t="s">
        <v>10</v>
      </c>
      <c r="B39" s="380" t="s">
        <v>466</v>
      </c>
      <c r="C39" s="477">
        <f aca="true" t="shared" si="6" ref="C39:J39">+C10+C22+C27+C28+C33+C37+C38</f>
        <v>0</v>
      </c>
      <c r="D39" s="460">
        <f t="shared" si="6"/>
        <v>889804</v>
      </c>
      <c r="E39" s="460">
        <f t="shared" si="6"/>
        <v>1281881</v>
      </c>
      <c r="F39" s="460">
        <f t="shared" si="6"/>
        <v>0</v>
      </c>
      <c r="G39" s="460">
        <f t="shared" si="6"/>
        <v>0</v>
      </c>
      <c r="H39" s="460">
        <f t="shared" si="6"/>
        <v>0</v>
      </c>
      <c r="I39" s="460">
        <f t="shared" si="6"/>
        <v>0</v>
      </c>
      <c r="J39" s="460">
        <f t="shared" si="6"/>
        <v>2171685</v>
      </c>
      <c r="K39" s="461">
        <f>+K10+K22+K27+K28+K33+K37+K38</f>
        <v>2171685</v>
      </c>
      <c r="L39" s="185"/>
      <c r="M39" s="185"/>
    </row>
    <row r="40" spans="1:13" s="177" customFormat="1" ht="12" customHeight="1" thickBot="1">
      <c r="A40" s="486" t="s">
        <v>11</v>
      </c>
      <c r="B40" s="380" t="s">
        <v>467</v>
      </c>
      <c r="C40" s="477">
        <f aca="true" t="shared" si="7" ref="C40:J40">+C41+C42+C43</f>
        <v>39332210</v>
      </c>
      <c r="D40" s="460">
        <f t="shared" si="7"/>
        <v>6977196</v>
      </c>
      <c r="E40" s="460">
        <f t="shared" si="7"/>
        <v>694864</v>
      </c>
      <c r="F40" s="460">
        <f t="shared" si="7"/>
        <v>0</v>
      </c>
      <c r="G40" s="460">
        <f t="shared" si="7"/>
        <v>0</v>
      </c>
      <c r="H40" s="460">
        <f t="shared" si="7"/>
        <v>0</v>
      </c>
      <c r="I40" s="460">
        <f t="shared" si="7"/>
        <v>0</v>
      </c>
      <c r="J40" s="460">
        <f t="shared" si="7"/>
        <v>7672060</v>
      </c>
      <c r="K40" s="461">
        <f>+K41+K42+K43</f>
        <v>47004270</v>
      </c>
      <c r="L40" s="185"/>
      <c r="M40" s="185"/>
    </row>
    <row r="41" spans="1:13" s="177" customFormat="1" ht="12" customHeight="1">
      <c r="A41" s="462" t="s">
        <v>468</v>
      </c>
      <c r="B41" s="478" t="s">
        <v>124</v>
      </c>
      <c r="C41" s="479">
        <v>296130</v>
      </c>
      <c r="D41" s="479">
        <v>-164571</v>
      </c>
      <c r="E41" s="479"/>
      <c r="F41" s="479"/>
      <c r="G41" s="479"/>
      <c r="H41" s="479"/>
      <c r="I41" s="479"/>
      <c r="J41" s="464">
        <f>D41+E41+F41+G41+H41+I41</f>
        <v>-164571</v>
      </c>
      <c r="K41" s="465">
        <f>C41+J41</f>
        <v>131559</v>
      </c>
      <c r="L41" s="185"/>
      <c r="M41" s="185"/>
    </row>
    <row r="42" spans="1:13" s="177" customFormat="1" ht="12" customHeight="1">
      <c r="A42" s="462" t="s">
        <v>469</v>
      </c>
      <c r="B42" s="481" t="s">
        <v>470</v>
      </c>
      <c r="C42" s="480"/>
      <c r="D42" s="480"/>
      <c r="E42" s="480"/>
      <c r="F42" s="480"/>
      <c r="G42" s="480"/>
      <c r="H42" s="480"/>
      <c r="I42" s="480"/>
      <c r="J42" s="464">
        <f>D42+E42+F42+G42+H42+I42</f>
        <v>0</v>
      </c>
      <c r="K42" s="469">
        <f>C42+J42</f>
        <v>0</v>
      </c>
      <c r="L42" s="185"/>
      <c r="M42" s="185"/>
    </row>
    <row r="43" spans="1:13" s="180" customFormat="1" ht="12" customHeight="1" thickBot="1">
      <c r="A43" s="466" t="s">
        <v>471</v>
      </c>
      <c r="B43" s="487" t="s">
        <v>472</v>
      </c>
      <c r="C43" s="488">
        <v>39036080</v>
      </c>
      <c r="D43" s="488">
        <v>7141767</v>
      </c>
      <c r="E43" s="488">
        <v>694864</v>
      </c>
      <c r="F43" s="488"/>
      <c r="G43" s="488"/>
      <c r="H43" s="488"/>
      <c r="I43" s="488"/>
      <c r="J43" s="464">
        <f>D43+E43+F43+G43+H43+I43</f>
        <v>7836631</v>
      </c>
      <c r="K43" s="472">
        <f>C43+J43</f>
        <v>46872711</v>
      </c>
      <c r="L43" s="502"/>
      <c r="M43" s="502"/>
    </row>
    <row r="44" spans="1:13" s="180" customFormat="1" ht="12.75" customHeight="1" thickBot="1">
      <c r="A44" s="486" t="s">
        <v>12</v>
      </c>
      <c r="B44" s="489" t="s">
        <v>473</v>
      </c>
      <c r="C44" s="477">
        <f aca="true" t="shared" si="8" ref="C44:J44">+C39+C40</f>
        <v>39332210</v>
      </c>
      <c r="D44" s="460">
        <f t="shared" si="8"/>
        <v>7867000</v>
      </c>
      <c r="E44" s="460">
        <f t="shared" si="8"/>
        <v>1976745</v>
      </c>
      <c r="F44" s="460">
        <f t="shared" si="8"/>
        <v>0</v>
      </c>
      <c r="G44" s="460">
        <f t="shared" si="8"/>
        <v>0</v>
      </c>
      <c r="H44" s="460">
        <f t="shared" si="8"/>
        <v>0</v>
      </c>
      <c r="I44" s="460">
        <f t="shared" si="8"/>
        <v>0</v>
      </c>
      <c r="J44" s="460">
        <f t="shared" si="8"/>
        <v>9843745</v>
      </c>
      <c r="K44" s="461">
        <f>+K39+K40</f>
        <v>49175955</v>
      </c>
      <c r="L44" s="502"/>
      <c r="M44" s="502"/>
    </row>
    <row r="45" spans="1:13" s="174" customFormat="1" ht="13.5" customHeight="1" thickBot="1">
      <c r="A45" s="557" t="s">
        <v>36</v>
      </c>
      <c r="B45" s="573"/>
      <c r="C45" s="573"/>
      <c r="D45" s="573"/>
      <c r="E45" s="573"/>
      <c r="F45" s="573"/>
      <c r="G45" s="573"/>
      <c r="H45" s="573"/>
      <c r="I45" s="573"/>
      <c r="J45" s="573"/>
      <c r="K45" s="574"/>
      <c r="L45" s="503"/>
      <c r="M45" s="503"/>
    </row>
    <row r="46" spans="1:11" s="185" customFormat="1" ht="12" customHeight="1" thickBot="1">
      <c r="A46" s="473" t="s">
        <v>3</v>
      </c>
      <c r="B46" s="380" t="s">
        <v>474</v>
      </c>
      <c r="C46" s="490">
        <f aca="true" t="shared" si="9" ref="C46:J46">SUM(C47:C51)</f>
        <v>39332210</v>
      </c>
      <c r="D46" s="490">
        <f t="shared" si="9"/>
        <v>7867000</v>
      </c>
      <c r="E46" s="490">
        <f t="shared" si="9"/>
        <v>1976745</v>
      </c>
      <c r="F46" s="490">
        <f t="shared" si="9"/>
        <v>0</v>
      </c>
      <c r="G46" s="490">
        <f t="shared" si="9"/>
        <v>0</v>
      </c>
      <c r="H46" s="490">
        <f t="shared" si="9"/>
        <v>0</v>
      </c>
      <c r="I46" s="490">
        <f t="shared" si="9"/>
        <v>0</v>
      </c>
      <c r="J46" s="490">
        <f t="shared" si="9"/>
        <v>9843745</v>
      </c>
      <c r="K46" s="476">
        <f>SUM(K47:K51)</f>
        <v>49175955</v>
      </c>
    </row>
    <row r="47" spans="1:13" ht="12" customHeight="1">
      <c r="A47" s="466" t="s">
        <v>58</v>
      </c>
      <c r="B47" s="382" t="s">
        <v>32</v>
      </c>
      <c r="C47" s="491">
        <v>29098000</v>
      </c>
      <c r="D47" s="491">
        <v>5849414</v>
      </c>
      <c r="E47" s="491">
        <v>1488736</v>
      </c>
      <c r="F47" s="491"/>
      <c r="G47" s="491"/>
      <c r="H47" s="491"/>
      <c r="I47" s="491"/>
      <c r="J47" s="492">
        <f>D47+E47+F47+G47+H47+I47</f>
        <v>7338150</v>
      </c>
      <c r="K47" s="493">
        <f>C47+J47</f>
        <v>36436150</v>
      </c>
      <c r="L47" s="501"/>
      <c r="M47" s="501"/>
    </row>
    <row r="48" spans="1:13" ht="12" customHeight="1">
      <c r="A48" s="466" t="s">
        <v>59</v>
      </c>
      <c r="B48" s="357" t="s">
        <v>101</v>
      </c>
      <c r="C48" s="494">
        <v>5650710</v>
      </c>
      <c r="D48" s="494">
        <v>1104586</v>
      </c>
      <c r="E48" s="494">
        <v>272027</v>
      </c>
      <c r="F48" s="494">
        <v>13374</v>
      </c>
      <c r="G48" s="494"/>
      <c r="H48" s="494"/>
      <c r="I48" s="494"/>
      <c r="J48" s="495">
        <f>D48+E48+F48+G48+H48+I48</f>
        <v>1389987</v>
      </c>
      <c r="K48" s="496">
        <f>C48+J48</f>
        <v>7040697</v>
      </c>
      <c r="L48" s="501"/>
      <c r="M48" s="501"/>
    </row>
    <row r="49" spans="1:13" ht="12" customHeight="1">
      <c r="A49" s="466" t="s">
        <v>60</v>
      </c>
      <c r="B49" s="357" t="s">
        <v>77</v>
      </c>
      <c r="C49" s="494">
        <v>4583500</v>
      </c>
      <c r="D49" s="494">
        <v>913000</v>
      </c>
      <c r="E49" s="494">
        <v>215982</v>
      </c>
      <c r="F49" s="494">
        <v>-13374</v>
      </c>
      <c r="G49" s="494"/>
      <c r="H49" s="494"/>
      <c r="I49" s="494"/>
      <c r="J49" s="495">
        <f>D49+E49+F49+G49+H49+I49</f>
        <v>1115608</v>
      </c>
      <c r="K49" s="496">
        <f>C49+J49</f>
        <v>5699108</v>
      </c>
      <c r="L49" s="501"/>
      <c r="M49" s="501"/>
    </row>
    <row r="50" spans="1:13" ht="12" customHeight="1">
      <c r="A50" s="466" t="s">
        <v>61</v>
      </c>
      <c r="B50" s="357" t="s">
        <v>102</v>
      </c>
      <c r="C50" s="494"/>
      <c r="D50" s="494"/>
      <c r="E50" s="494"/>
      <c r="F50" s="494"/>
      <c r="G50" s="494"/>
      <c r="H50" s="494"/>
      <c r="I50" s="494"/>
      <c r="J50" s="495">
        <f>D50+E50+F50+G50+H50+I50</f>
        <v>0</v>
      </c>
      <c r="K50" s="496">
        <f>C50+J50</f>
        <v>0</v>
      </c>
      <c r="L50" s="501"/>
      <c r="M50" s="501"/>
    </row>
    <row r="51" spans="1:13" ht="12" customHeight="1" thickBot="1">
      <c r="A51" s="466" t="s">
        <v>78</v>
      </c>
      <c r="B51" s="357" t="s">
        <v>103</v>
      </c>
      <c r="C51" s="494"/>
      <c r="D51" s="494"/>
      <c r="E51" s="494"/>
      <c r="F51" s="494"/>
      <c r="G51" s="494"/>
      <c r="H51" s="494"/>
      <c r="I51" s="494"/>
      <c r="J51" s="495">
        <f>D51+E51+F51+G51+H51+I51</f>
        <v>0</v>
      </c>
      <c r="K51" s="496">
        <f>C51+J51</f>
        <v>0</v>
      </c>
      <c r="L51" s="501"/>
      <c r="M51" s="501"/>
    </row>
    <row r="52" spans="1:13" ht="12" customHeight="1" thickBot="1">
      <c r="A52" s="473" t="s">
        <v>4</v>
      </c>
      <c r="B52" s="380" t="s">
        <v>475</v>
      </c>
      <c r="C52" s="490">
        <f aca="true" t="shared" si="10" ref="C52:J52">SUM(C53:C55)</f>
        <v>0</v>
      </c>
      <c r="D52" s="490">
        <f t="shared" si="10"/>
        <v>0</v>
      </c>
      <c r="E52" s="490">
        <f t="shared" si="10"/>
        <v>0</v>
      </c>
      <c r="F52" s="490">
        <f t="shared" si="10"/>
        <v>0</v>
      </c>
      <c r="G52" s="490">
        <f t="shared" si="10"/>
        <v>0</v>
      </c>
      <c r="H52" s="490">
        <f t="shared" si="10"/>
        <v>0</v>
      </c>
      <c r="I52" s="490">
        <f t="shared" si="10"/>
        <v>0</v>
      </c>
      <c r="J52" s="490">
        <f t="shared" si="10"/>
        <v>0</v>
      </c>
      <c r="K52" s="476">
        <f>SUM(K53:K55)</f>
        <v>0</v>
      </c>
      <c r="L52" s="501"/>
      <c r="M52" s="501"/>
    </row>
    <row r="53" spans="1:11" s="185" customFormat="1" ht="12" customHeight="1">
      <c r="A53" s="466" t="s">
        <v>64</v>
      </c>
      <c r="B53" s="382" t="s">
        <v>118</v>
      </c>
      <c r="C53" s="491"/>
      <c r="D53" s="491"/>
      <c r="E53" s="491"/>
      <c r="F53" s="491"/>
      <c r="G53" s="491"/>
      <c r="H53" s="491"/>
      <c r="I53" s="491"/>
      <c r="J53" s="492">
        <f>D53+E53+F53+G53+H53+I53</f>
        <v>0</v>
      </c>
      <c r="K53" s="493">
        <f>C53+J53</f>
        <v>0</v>
      </c>
    </row>
    <row r="54" spans="1:13" ht="12" customHeight="1">
      <c r="A54" s="466" t="s">
        <v>65</v>
      </c>
      <c r="B54" s="357" t="s">
        <v>105</v>
      </c>
      <c r="C54" s="494"/>
      <c r="D54" s="494"/>
      <c r="E54" s="494"/>
      <c r="F54" s="494"/>
      <c r="G54" s="494"/>
      <c r="H54" s="494"/>
      <c r="I54" s="494"/>
      <c r="J54" s="495">
        <f>D54+E54+F54+G54+H54+I54</f>
        <v>0</v>
      </c>
      <c r="K54" s="496">
        <f>C54+J54</f>
        <v>0</v>
      </c>
      <c r="L54" s="501"/>
      <c r="M54" s="501"/>
    </row>
    <row r="55" spans="1:13" ht="12" customHeight="1">
      <c r="A55" s="466" t="s">
        <v>66</v>
      </c>
      <c r="B55" s="357" t="s">
        <v>476</v>
      </c>
      <c r="C55" s="494"/>
      <c r="D55" s="494"/>
      <c r="E55" s="494"/>
      <c r="F55" s="494"/>
      <c r="G55" s="494"/>
      <c r="H55" s="494"/>
      <c r="I55" s="494"/>
      <c r="J55" s="495">
        <f>D55+E55+F55+G55+H55+I55</f>
        <v>0</v>
      </c>
      <c r="K55" s="496">
        <f>C55+J55</f>
        <v>0</v>
      </c>
      <c r="L55" s="501"/>
      <c r="M55" s="501"/>
    </row>
    <row r="56" spans="1:13" ht="12" customHeight="1" thickBot="1">
      <c r="A56" s="466" t="s">
        <v>67</v>
      </c>
      <c r="B56" s="357" t="s">
        <v>477</v>
      </c>
      <c r="C56" s="494"/>
      <c r="D56" s="494"/>
      <c r="E56" s="494"/>
      <c r="F56" s="494"/>
      <c r="G56" s="494"/>
      <c r="H56" s="494"/>
      <c r="I56" s="494"/>
      <c r="J56" s="495">
        <f>D56+E56+F56+G56+H56+I56</f>
        <v>0</v>
      </c>
      <c r="K56" s="496">
        <f>C56+J56</f>
        <v>0</v>
      </c>
      <c r="L56" s="501"/>
      <c r="M56" s="501"/>
    </row>
    <row r="57" spans="1:13" ht="12" customHeight="1" thickBot="1">
      <c r="A57" s="473" t="s">
        <v>5</v>
      </c>
      <c r="B57" s="380" t="s">
        <v>478</v>
      </c>
      <c r="C57" s="497"/>
      <c r="D57" s="497"/>
      <c r="E57" s="497"/>
      <c r="F57" s="497"/>
      <c r="G57" s="497"/>
      <c r="H57" s="497"/>
      <c r="I57" s="497"/>
      <c r="J57" s="490">
        <f>D57+E57+F57+G57+H57+I57</f>
        <v>0</v>
      </c>
      <c r="K57" s="476">
        <f>C57+J57</f>
        <v>0</v>
      </c>
      <c r="L57" s="501"/>
      <c r="M57" s="501"/>
    </row>
    <row r="58" spans="1:13" ht="12.75" customHeight="1" thickBot="1">
      <c r="A58" s="473" t="s">
        <v>6</v>
      </c>
      <c r="B58" s="498" t="s">
        <v>479</v>
      </c>
      <c r="C58" s="499">
        <f aca="true" t="shared" si="11" ref="C58:J58">+C46+C52+C57</f>
        <v>39332210</v>
      </c>
      <c r="D58" s="499">
        <f t="shared" si="11"/>
        <v>7867000</v>
      </c>
      <c r="E58" s="499">
        <f t="shared" si="11"/>
        <v>1976745</v>
      </c>
      <c r="F58" s="499">
        <f t="shared" si="11"/>
        <v>0</v>
      </c>
      <c r="G58" s="499">
        <f t="shared" si="11"/>
        <v>0</v>
      </c>
      <c r="H58" s="499">
        <f t="shared" si="11"/>
        <v>0</v>
      </c>
      <c r="I58" s="499">
        <f t="shared" si="11"/>
        <v>0</v>
      </c>
      <c r="J58" s="499">
        <f t="shared" si="11"/>
        <v>9843745</v>
      </c>
      <c r="K58" s="203">
        <f>+K46+K52+K57</f>
        <v>49175955</v>
      </c>
      <c r="L58" s="501"/>
      <c r="M58" s="501"/>
    </row>
    <row r="59" spans="1:13" ht="13.5" customHeight="1" thickBot="1">
      <c r="A59" s="500"/>
      <c r="B59" s="501"/>
      <c r="C59" s="249">
        <f>C44-C58</f>
        <v>0</v>
      </c>
      <c r="D59" s="250"/>
      <c r="E59" s="250"/>
      <c r="F59" s="250"/>
      <c r="G59" s="250"/>
      <c r="H59" s="250"/>
      <c r="I59" s="250"/>
      <c r="J59" s="250"/>
      <c r="K59" s="245">
        <f>K44-K58</f>
        <v>0</v>
      </c>
      <c r="L59" s="501"/>
      <c r="M59" s="501"/>
    </row>
    <row r="60" spans="1:13" ht="12.75" customHeight="1" thickBot="1">
      <c r="A60" s="36" t="s">
        <v>363</v>
      </c>
      <c r="B60" s="37"/>
      <c r="C60" s="212">
        <v>8</v>
      </c>
      <c r="D60" s="212"/>
      <c r="E60" s="212"/>
      <c r="F60" s="212"/>
      <c r="G60" s="212"/>
      <c r="H60" s="212"/>
      <c r="I60" s="212"/>
      <c r="J60" s="202">
        <f>D60+E60+F60+G60+H60+I60</f>
        <v>0</v>
      </c>
      <c r="K60" s="203">
        <f>C60+J60</f>
        <v>8</v>
      </c>
      <c r="L60" s="501"/>
      <c r="M60" s="501"/>
    </row>
    <row r="61" spans="1:13" ht="12.75" customHeight="1" thickBot="1">
      <c r="A61" s="36" t="s">
        <v>116</v>
      </c>
      <c r="B61" s="37"/>
      <c r="C61" s="212"/>
      <c r="D61" s="212"/>
      <c r="E61" s="212"/>
      <c r="F61" s="212"/>
      <c r="G61" s="212"/>
      <c r="H61" s="212"/>
      <c r="I61" s="212"/>
      <c r="J61" s="202">
        <f>D61+E61+F61+G61+H61+I61</f>
        <v>0</v>
      </c>
      <c r="K61" s="203">
        <f>C61+J61</f>
        <v>0</v>
      </c>
      <c r="L61" s="501"/>
      <c r="M61" s="501"/>
    </row>
    <row r="62" spans="1:13" ht="12.75">
      <c r="A62" s="500"/>
      <c r="B62" s="501"/>
      <c r="C62" s="501"/>
      <c r="D62" s="501"/>
      <c r="E62" s="501"/>
      <c r="F62" s="501"/>
      <c r="G62" s="501"/>
      <c r="H62" s="501"/>
      <c r="I62" s="501"/>
      <c r="J62" s="501"/>
      <c r="K62" s="501"/>
      <c r="L62" s="501"/>
      <c r="M62" s="501"/>
    </row>
    <row r="63" spans="1:13" ht="12.75">
      <c r="A63" s="500"/>
      <c r="B63" s="501"/>
      <c r="C63" s="501"/>
      <c r="D63" s="501"/>
      <c r="E63" s="501"/>
      <c r="F63" s="501"/>
      <c r="G63" s="501"/>
      <c r="H63" s="501"/>
      <c r="I63" s="501"/>
      <c r="J63" s="501"/>
      <c r="K63" s="501"/>
      <c r="L63" s="501"/>
      <c r="M63" s="501"/>
    </row>
    <row r="64" spans="1:13" ht="12.75">
      <c r="A64" s="500"/>
      <c r="B64" s="501"/>
      <c r="C64" s="501"/>
      <c r="D64" s="501"/>
      <c r="E64" s="501"/>
      <c r="F64" s="501"/>
      <c r="G64" s="501"/>
      <c r="H64" s="501"/>
      <c r="I64" s="501"/>
      <c r="J64" s="501"/>
      <c r="K64" s="501"/>
      <c r="L64" s="501"/>
      <c r="M64" s="501"/>
    </row>
  </sheetData>
  <sheetProtection sheet="1" formatCells="0"/>
  <mergeCells count="15">
    <mergeCell ref="K5:K7"/>
    <mergeCell ref="A9:K9"/>
    <mergeCell ref="A45:K45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" right="0.5118110236220472" top="0.35433070866141736" bottom="0.2755905511811024" header="0.31496062992125984" footer="0.31496062992125984"/>
  <pageSetup horizontalDpi="600" verticalDpi="600" orientation="landscape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K61"/>
  <sheetViews>
    <sheetView zoomScale="120" zoomScaleNormal="120" workbookViewId="0" topLeftCell="B1">
      <selection activeCell="B2" sqref="B2:J2"/>
    </sheetView>
  </sheetViews>
  <sheetFormatPr defaultColWidth="9.00390625" defaultRowHeight="12.75"/>
  <cols>
    <col min="1" max="1" width="13.875" style="186" customWidth="1"/>
    <col min="2" max="2" width="60.625" style="173" customWidth="1"/>
    <col min="3" max="3" width="15.875" style="173" customWidth="1"/>
    <col min="4" max="10" width="13.875" style="173" customWidth="1"/>
    <col min="11" max="11" width="15.875" style="173" customWidth="1"/>
    <col min="12" max="16384" width="9.375" style="173" customWidth="1"/>
  </cols>
  <sheetData>
    <row r="1" spans="1:11" s="170" customFormat="1" ht="15.75" customHeight="1" thickBot="1">
      <c r="A1" s="213"/>
      <c r="B1" s="214"/>
      <c r="C1" s="214"/>
      <c r="D1" s="214"/>
      <c r="E1" s="214"/>
      <c r="F1" s="214"/>
      <c r="G1" s="214"/>
      <c r="H1" s="509" t="s">
        <v>587</v>
      </c>
      <c r="I1" s="509"/>
      <c r="J1" s="509"/>
      <c r="K1" s="169"/>
    </row>
    <row r="2" spans="1:11" s="171" customFormat="1" ht="36">
      <c r="A2" s="215" t="s">
        <v>453</v>
      </c>
      <c r="B2" s="578" t="str">
        <f>'RM_9.2.sz.mell'!B2</f>
        <v>Berzencei Polgármesteri  Hivatal</v>
      </c>
      <c r="C2" s="579"/>
      <c r="D2" s="579"/>
      <c r="E2" s="579"/>
      <c r="F2" s="579"/>
      <c r="G2" s="579"/>
      <c r="H2" s="579"/>
      <c r="I2" s="579"/>
      <c r="J2" s="579"/>
      <c r="K2" s="216" t="s">
        <v>37</v>
      </c>
    </row>
    <row r="3" spans="1:11" s="171" customFormat="1" ht="22.5" customHeight="1" thickBot="1">
      <c r="A3" s="217" t="s">
        <v>114</v>
      </c>
      <c r="B3" s="580"/>
      <c r="C3" s="581"/>
      <c r="D3" s="581"/>
      <c r="E3" s="581"/>
      <c r="F3" s="581"/>
      <c r="G3" s="581"/>
      <c r="H3" s="581"/>
      <c r="I3" s="581"/>
      <c r="J3" s="581"/>
      <c r="K3" s="218" t="s">
        <v>288</v>
      </c>
    </row>
    <row r="4" spans="1:11" s="171" customFormat="1" ht="12.75" customHeight="1" thickBot="1">
      <c r="A4" s="219"/>
      <c r="B4" s="220"/>
      <c r="C4" s="221"/>
      <c r="D4" s="221"/>
      <c r="E4" s="221"/>
      <c r="F4" s="221"/>
      <c r="G4" s="221"/>
      <c r="H4" s="221"/>
      <c r="I4" s="221"/>
      <c r="J4" s="221"/>
      <c r="K4" s="222" t="s">
        <v>425</v>
      </c>
    </row>
    <row r="5" spans="1:11" s="172" customFormat="1" ht="13.5" customHeight="1">
      <c r="A5" s="585" t="s">
        <v>46</v>
      </c>
      <c r="B5" s="582" t="s">
        <v>2</v>
      </c>
      <c r="C5" s="582" t="s">
        <v>480</v>
      </c>
      <c r="D5" s="582" t="str">
        <f>CONCATENATE('RM_9.1.sz.mell'!D5:I5)</f>
        <v>1. sz. módosítás </v>
      </c>
      <c r="E5" s="582" t="str">
        <f>CONCATENATE('RM_9.1.sz.mell'!E5)</f>
        <v>.2. sz. módosítás </v>
      </c>
      <c r="F5" s="582" t="str">
        <f>CONCATENATE('RM_9.1.sz.mell'!F5)</f>
        <v>3. sz. módosítás </v>
      </c>
      <c r="G5" s="582" t="str">
        <f>CONCATENATE('RM_9.1.sz.mell'!G5)</f>
        <v>4. sz. módosítás </v>
      </c>
      <c r="H5" s="582" t="str">
        <f>CONCATENATE('RM_9.1.sz.mell'!H5)</f>
        <v>.5. sz. módosítás </v>
      </c>
      <c r="I5" s="582" t="str">
        <f>CONCATENATE('RM_9.1.sz.mell'!I5)</f>
        <v>6. sz. módosítás </v>
      </c>
      <c r="J5" s="582" t="s">
        <v>481</v>
      </c>
      <c r="K5" s="570" t="str">
        <f>CONCATENATE('RM_9.2.1.sz.mell'!K5)</f>
        <v>1.sz.módosítás utáni előirányzat</v>
      </c>
    </row>
    <row r="6" spans="1:11" ht="12.75" customHeight="1">
      <c r="A6" s="586"/>
      <c r="B6" s="583"/>
      <c r="C6" s="588"/>
      <c r="D6" s="588"/>
      <c r="E6" s="588"/>
      <c r="F6" s="588"/>
      <c r="G6" s="588"/>
      <c r="H6" s="588"/>
      <c r="I6" s="588"/>
      <c r="J6" s="588"/>
      <c r="K6" s="571"/>
    </row>
    <row r="7" spans="1:11" s="174" customFormat="1" ht="9.75" customHeight="1" thickBot="1">
      <c r="A7" s="587"/>
      <c r="B7" s="584"/>
      <c r="C7" s="589"/>
      <c r="D7" s="589"/>
      <c r="E7" s="589"/>
      <c r="F7" s="589"/>
      <c r="G7" s="589"/>
      <c r="H7" s="589"/>
      <c r="I7" s="589"/>
      <c r="J7" s="589"/>
      <c r="K7" s="572"/>
    </row>
    <row r="8" spans="1:11" s="187" customFormat="1" ht="10.5" customHeight="1" thickBot="1">
      <c r="A8" s="224" t="s">
        <v>343</v>
      </c>
      <c r="B8" s="225" t="s">
        <v>344</v>
      </c>
      <c r="C8" s="225" t="s">
        <v>345</v>
      </c>
      <c r="D8" s="225" t="s">
        <v>347</v>
      </c>
      <c r="E8" s="225" t="s">
        <v>346</v>
      </c>
      <c r="F8" s="225" t="s">
        <v>369</v>
      </c>
      <c r="G8" s="225" t="s">
        <v>349</v>
      </c>
      <c r="H8" s="225" t="s">
        <v>350</v>
      </c>
      <c r="I8" s="225" t="s">
        <v>441</v>
      </c>
      <c r="J8" s="226" t="s">
        <v>442</v>
      </c>
      <c r="K8" s="227" t="s">
        <v>443</v>
      </c>
    </row>
    <row r="9" spans="1:11" s="187" customFormat="1" ht="10.5" customHeight="1" thickBot="1">
      <c r="A9" s="575" t="s">
        <v>35</v>
      </c>
      <c r="B9" s="576"/>
      <c r="C9" s="576"/>
      <c r="D9" s="576"/>
      <c r="E9" s="576"/>
      <c r="F9" s="576"/>
      <c r="G9" s="576"/>
      <c r="H9" s="576"/>
      <c r="I9" s="576"/>
      <c r="J9" s="576"/>
      <c r="K9" s="577"/>
    </row>
    <row r="10" spans="1:11" s="177" customFormat="1" ht="12" customHeight="1" thickBot="1">
      <c r="A10" s="32" t="s">
        <v>3</v>
      </c>
      <c r="B10" s="175" t="s">
        <v>454</v>
      </c>
      <c r="C10" s="41">
        <f>SUM(C11:C21)</f>
        <v>0</v>
      </c>
      <c r="D10" s="41">
        <f aca="true" t="shared" si="0" ref="D10:K10">SUM(D11:D21)</f>
        <v>0</v>
      </c>
      <c r="E10" s="41">
        <f t="shared" si="0"/>
        <v>0</v>
      </c>
      <c r="F10" s="41">
        <f t="shared" si="0"/>
        <v>0</v>
      </c>
      <c r="G10" s="41">
        <f t="shared" si="0"/>
        <v>0</v>
      </c>
      <c r="H10" s="41">
        <f t="shared" si="0"/>
        <v>0</v>
      </c>
      <c r="I10" s="41">
        <f t="shared" si="0"/>
        <v>0</v>
      </c>
      <c r="J10" s="41">
        <f t="shared" si="0"/>
        <v>0</v>
      </c>
      <c r="K10" s="41">
        <f t="shared" si="0"/>
        <v>0</v>
      </c>
    </row>
    <row r="11" spans="1:11" s="177" customFormat="1" ht="12" customHeight="1">
      <c r="A11" s="178" t="s">
        <v>58</v>
      </c>
      <c r="B11" s="5" t="s">
        <v>160</v>
      </c>
      <c r="C11" s="204"/>
      <c r="D11" s="204"/>
      <c r="E11" s="204"/>
      <c r="F11" s="204"/>
      <c r="G11" s="204"/>
      <c r="H11" s="204"/>
      <c r="I11" s="204"/>
      <c r="J11" s="194">
        <f>D11+E11+F11+G11+H11+I11</f>
        <v>0</v>
      </c>
      <c r="K11" s="192">
        <f>C11+J11</f>
        <v>0</v>
      </c>
    </row>
    <row r="12" spans="1:11" s="177" customFormat="1" ht="12" customHeight="1">
      <c r="A12" s="179" t="s">
        <v>59</v>
      </c>
      <c r="B12" s="3" t="s">
        <v>161</v>
      </c>
      <c r="C12" s="205"/>
      <c r="D12" s="205"/>
      <c r="E12" s="205"/>
      <c r="F12" s="205"/>
      <c r="G12" s="205"/>
      <c r="H12" s="205"/>
      <c r="I12" s="205"/>
      <c r="J12" s="195">
        <f aca="true" t="shared" si="1" ref="J12:J21">D12+E12+F12+G12+H12+I12</f>
        <v>0</v>
      </c>
      <c r="K12" s="192">
        <f aca="true" t="shared" si="2" ref="K12:K21">C12+J12</f>
        <v>0</v>
      </c>
    </row>
    <row r="13" spans="1:11" s="177" customFormat="1" ht="12" customHeight="1">
      <c r="A13" s="179" t="s">
        <v>60</v>
      </c>
      <c r="B13" s="3" t="s">
        <v>162</v>
      </c>
      <c r="C13" s="205"/>
      <c r="D13" s="205"/>
      <c r="E13" s="205"/>
      <c r="F13" s="205"/>
      <c r="G13" s="205"/>
      <c r="H13" s="205"/>
      <c r="I13" s="205"/>
      <c r="J13" s="195">
        <f t="shared" si="1"/>
        <v>0</v>
      </c>
      <c r="K13" s="192">
        <f t="shared" si="2"/>
        <v>0</v>
      </c>
    </row>
    <row r="14" spans="1:11" s="177" customFormat="1" ht="12" customHeight="1">
      <c r="A14" s="179" t="s">
        <v>61</v>
      </c>
      <c r="B14" s="3" t="s">
        <v>163</v>
      </c>
      <c r="C14" s="205"/>
      <c r="D14" s="205"/>
      <c r="E14" s="205"/>
      <c r="F14" s="205"/>
      <c r="G14" s="205"/>
      <c r="H14" s="205"/>
      <c r="I14" s="205"/>
      <c r="J14" s="195">
        <f t="shared" si="1"/>
        <v>0</v>
      </c>
      <c r="K14" s="192">
        <f t="shared" si="2"/>
        <v>0</v>
      </c>
    </row>
    <row r="15" spans="1:11" s="177" customFormat="1" ht="12" customHeight="1">
      <c r="A15" s="179" t="s">
        <v>78</v>
      </c>
      <c r="B15" s="3" t="s">
        <v>164</v>
      </c>
      <c r="C15" s="205"/>
      <c r="D15" s="205"/>
      <c r="E15" s="205"/>
      <c r="F15" s="205"/>
      <c r="G15" s="205"/>
      <c r="H15" s="205"/>
      <c r="I15" s="205"/>
      <c r="J15" s="195">
        <f t="shared" si="1"/>
        <v>0</v>
      </c>
      <c r="K15" s="192">
        <f t="shared" si="2"/>
        <v>0</v>
      </c>
    </row>
    <row r="16" spans="1:11" s="177" customFormat="1" ht="12" customHeight="1">
      <c r="A16" s="179" t="s">
        <v>62</v>
      </c>
      <c r="B16" s="3" t="s">
        <v>455</v>
      </c>
      <c r="C16" s="205"/>
      <c r="D16" s="205"/>
      <c r="E16" s="205"/>
      <c r="F16" s="205"/>
      <c r="G16" s="205"/>
      <c r="H16" s="205"/>
      <c r="I16" s="205"/>
      <c r="J16" s="195">
        <f t="shared" si="1"/>
        <v>0</v>
      </c>
      <c r="K16" s="192">
        <f t="shared" si="2"/>
        <v>0</v>
      </c>
    </row>
    <row r="17" spans="1:11" s="177" customFormat="1" ht="12" customHeight="1">
      <c r="A17" s="179" t="s">
        <v>63</v>
      </c>
      <c r="B17" s="2" t="s">
        <v>456</v>
      </c>
      <c r="C17" s="205"/>
      <c r="D17" s="205"/>
      <c r="E17" s="205"/>
      <c r="F17" s="205"/>
      <c r="G17" s="205"/>
      <c r="H17" s="205"/>
      <c r="I17" s="205"/>
      <c r="J17" s="195">
        <f t="shared" si="1"/>
        <v>0</v>
      </c>
      <c r="K17" s="192">
        <f t="shared" si="2"/>
        <v>0</v>
      </c>
    </row>
    <row r="18" spans="1:11" s="177" customFormat="1" ht="12" customHeight="1">
      <c r="A18" s="179" t="s">
        <v>70</v>
      </c>
      <c r="B18" s="3" t="s">
        <v>167</v>
      </c>
      <c r="C18" s="205"/>
      <c r="D18" s="205"/>
      <c r="E18" s="205"/>
      <c r="F18" s="205"/>
      <c r="G18" s="205"/>
      <c r="H18" s="205"/>
      <c r="I18" s="205"/>
      <c r="J18" s="195">
        <f t="shared" si="1"/>
        <v>0</v>
      </c>
      <c r="K18" s="192">
        <f t="shared" si="2"/>
        <v>0</v>
      </c>
    </row>
    <row r="19" spans="1:11" s="180" customFormat="1" ht="12" customHeight="1">
      <c r="A19" s="179" t="s">
        <v>71</v>
      </c>
      <c r="B19" s="3" t="s">
        <v>168</v>
      </c>
      <c r="C19" s="205"/>
      <c r="D19" s="205"/>
      <c r="E19" s="205"/>
      <c r="F19" s="205"/>
      <c r="G19" s="205"/>
      <c r="H19" s="205"/>
      <c r="I19" s="205"/>
      <c r="J19" s="195">
        <f t="shared" si="1"/>
        <v>0</v>
      </c>
      <c r="K19" s="192">
        <f t="shared" si="2"/>
        <v>0</v>
      </c>
    </row>
    <row r="20" spans="1:11" s="180" customFormat="1" ht="12" customHeight="1">
      <c r="A20" s="179" t="s">
        <v>72</v>
      </c>
      <c r="B20" s="3" t="s">
        <v>293</v>
      </c>
      <c r="C20" s="205"/>
      <c r="D20" s="205"/>
      <c r="E20" s="205"/>
      <c r="F20" s="205"/>
      <c r="G20" s="205"/>
      <c r="H20" s="205"/>
      <c r="I20" s="205"/>
      <c r="J20" s="195">
        <f t="shared" si="1"/>
        <v>0</v>
      </c>
      <c r="K20" s="192">
        <f t="shared" si="2"/>
        <v>0</v>
      </c>
    </row>
    <row r="21" spans="1:11" s="180" customFormat="1" ht="12" customHeight="1" thickBot="1">
      <c r="A21" s="188" t="s">
        <v>73</v>
      </c>
      <c r="B21" s="2" t="s">
        <v>169</v>
      </c>
      <c r="C21" s="206"/>
      <c r="D21" s="206"/>
      <c r="E21" s="206"/>
      <c r="F21" s="206"/>
      <c r="G21" s="206"/>
      <c r="H21" s="206"/>
      <c r="I21" s="206"/>
      <c r="J21" s="196">
        <f t="shared" si="1"/>
        <v>0</v>
      </c>
      <c r="K21" s="192">
        <f t="shared" si="2"/>
        <v>0</v>
      </c>
    </row>
    <row r="22" spans="1:11" s="177" customFormat="1" ht="12" customHeight="1" thickBot="1">
      <c r="A22" s="458" t="s">
        <v>4</v>
      </c>
      <c r="B22" s="459" t="s">
        <v>457</v>
      </c>
      <c r="C22" s="460">
        <f aca="true" t="shared" si="3" ref="C22:J22">SUM(C23:C25)</f>
        <v>8722382</v>
      </c>
      <c r="D22" s="460">
        <f t="shared" si="3"/>
        <v>500000</v>
      </c>
      <c r="E22" s="460">
        <f t="shared" si="3"/>
        <v>4099012</v>
      </c>
      <c r="F22" s="460">
        <f t="shared" si="3"/>
        <v>0</v>
      </c>
      <c r="G22" s="460">
        <f t="shared" si="3"/>
        <v>0</v>
      </c>
      <c r="H22" s="460">
        <f t="shared" si="3"/>
        <v>0</v>
      </c>
      <c r="I22" s="460">
        <f t="shared" si="3"/>
        <v>0</v>
      </c>
      <c r="J22" s="460">
        <f t="shared" si="3"/>
        <v>4599012</v>
      </c>
      <c r="K22" s="461">
        <f>SUM(K23:K25)</f>
        <v>13321394</v>
      </c>
    </row>
    <row r="23" spans="1:11" s="180" customFormat="1" ht="12" customHeight="1">
      <c r="A23" s="462" t="s">
        <v>64</v>
      </c>
      <c r="B23" s="382" t="s">
        <v>142</v>
      </c>
      <c r="C23" s="463"/>
      <c r="D23" s="463"/>
      <c r="E23" s="463"/>
      <c r="F23" s="463"/>
      <c r="G23" s="463"/>
      <c r="H23" s="463"/>
      <c r="I23" s="463"/>
      <c r="J23" s="464">
        <f>D23+E23+F23+G23+H23+I23</f>
        <v>0</v>
      </c>
      <c r="K23" s="465">
        <f>C23+J23</f>
        <v>0</v>
      </c>
    </row>
    <row r="24" spans="1:11" s="180" customFormat="1" ht="12" customHeight="1">
      <c r="A24" s="466" t="s">
        <v>65</v>
      </c>
      <c r="B24" s="357" t="s">
        <v>458</v>
      </c>
      <c r="C24" s="467"/>
      <c r="D24" s="467"/>
      <c r="E24" s="467"/>
      <c r="F24" s="467"/>
      <c r="G24" s="467"/>
      <c r="H24" s="467"/>
      <c r="I24" s="467"/>
      <c r="J24" s="468">
        <f>D24+E24+F24+G24+H24+I24</f>
        <v>0</v>
      </c>
      <c r="K24" s="469">
        <f>C24+J24</f>
        <v>0</v>
      </c>
    </row>
    <row r="25" spans="1:11" s="180" customFormat="1" ht="12" customHeight="1">
      <c r="A25" s="466" t="s">
        <v>66</v>
      </c>
      <c r="B25" s="357" t="s">
        <v>459</v>
      </c>
      <c r="C25" s="467">
        <v>8722382</v>
      </c>
      <c r="D25" s="467">
        <v>500000</v>
      </c>
      <c r="E25" s="467">
        <v>4099012</v>
      </c>
      <c r="F25" s="467"/>
      <c r="G25" s="467"/>
      <c r="H25" s="467"/>
      <c r="I25" s="467"/>
      <c r="J25" s="468">
        <f>D25+E25+F25+G25+H25+I25</f>
        <v>4599012</v>
      </c>
      <c r="K25" s="469">
        <f>C25+J25</f>
        <v>13321394</v>
      </c>
    </row>
    <row r="26" spans="1:11" s="180" customFormat="1" ht="12" customHeight="1" thickBot="1">
      <c r="A26" s="466" t="s">
        <v>67</v>
      </c>
      <c r="B26" s="376" t="s">
        <v>460</v>
      </c>
      <c r="C26" s="470"/>
      <c r="D26" s="470"/>
      <c r="E26" s="470"/>
      <c r="F26" s="470"/>
      <c r="G26" s="470"/>
      <c r="H26" s="470"/>
      <c r="I26" s="470"/>
      <c r="J26" s="471">
        <f>D26+E26+F26+G26+H26+I26</f>
        <v>0</v>
      </c>
      <c r="K26" s="472">
        <f>C26+J26</f>
        <v>0</v>
      </c>
    </row>
    <row r="27" spans="1:11" s="180" customFormat="1" ht="12" customHeight="1" thickBot="1">
      <c r="A27" s="473" t="s">
        <v>5</v>
      </c>
      <c r="B27" s="380" t="s">
        <v>92</v>
      </c>
      <c r="C27" s="474"/>
      <c r="D27" s="474"/>
      <c r="E27" s="474"/>
      <c r="F27" s="474"/>
      <c r="G27" s="474"/>
      <c r="H27" s="474"/>
      <c r="I27" s="474"/>
      <c r="J27" s="475"/>
      <c r="K27" s="476"/>
    </row>
    <row r="28" spans="1:11" s="180" customFormat="1" ht="12" customHeight="1" thickBot="1">
      <c r="A28" s="473" t="s">
        <v>6</v>
      </c>
      <c r="B28" s="380" t="s">
        <v>461</v>
      </c>
      <c r="C28" s="477">
        <f aca="true" t="shared" si="4" ref="C28:J28">+C29+C30+C31</f>
        <v>0</v>
      </c>
      <c r="D28" s="460">
        <f t="shared" si="4"/>
        <v>0</v>
      </c>
      <c r="E28" s="460">
        <f t="shared" si="4"/>
        <v>0</v>
      </c>
      <c r="F28" s="460">
        <f t="shared" si="4"/>
        <v>0</v>
      </c>
      <c r="G28" s="460">
        <f t="shared" si="4"/>
        <v>0</v>
      </c>
      <c r="H28" s="460">
        <f t="shared" si="4"/>
        <v>0</v>
      </c>
      <c r="I28" s="460">
        <f t="shared" si="4"/>
        <v>0</v>
      </c>
      <c r="J28" s="460">
        <f t="shared" si="4"/>
        <v>0</v>
      </c>
      <c r="K28" s="461">
        <f>+K29+K30+K31</f>
        <v>0</v>
      </c>
    </row>
    <row r="29" spans="1:11" s="180" customFormat="1" ht="12" customHeight="1">
      <c r="A29" s="462" t="s">
        <v>151</v>
      </c>
      <c r="B29" s="478" t="s">
        <v>147</v>
      </c>
      <c r="C29" s="479"/>
      <c r="D29" s="479"/>
      <c r="E29" s="479"/>
      <c r="F29" s="479"/>
      <c r="G29" s="479"/>
      <c r="H29" s="479"/>
      <c r="I29" s="479"/>
      <c r="J29" s="464">
        <f>D29+E29+F29+G29+H29+I29</f>
        <v>0</v>
      </c>
      <c r="K29" s="465">
        <f>C29+J29</f>
        <v>0</v>
      </c>
    </row>
    <row r="30" spans="1:11" s="180" customFormat="1" ht="12" customHeight="1">
      <c r="A30" s="462" t="s">
        <v>152</v>
      </c>
      <c r="B30" s="478" t="s">
        <v>458</v>
      </c>
      <c r="C30" s="480"/>
      <c r="D30" s="480"/>
      <c r="E30" s="480"/>
      <c r="F30" s="480"/>
      <c r="G30" s="480"/>
      <c r="H30" s="480"/>
      <c r="I30" s="480"/>
      <c r="J30" s="464">
        <f>D30+E30+F30+G30+H30+I30</f>
        <v>0</v>
      </c>
      <c r="K30" s="465">
        <f>C30+J30</f>
        <v>0</v>
      </c>
    </row>
    <row r="31" spans="1:11" s="180" customFormat="1" ht="12" customHeight="1">
      <c r="A31" s="462" t="s">
        <v>153</v>
      </c>
      <c r="B31" s="481" t="s">
        <v>462</v>
      </c>
      <c r="C31" s="480"/>
      <c r="D31" s="480"/>
      <c r="E31" s="480"/>
      <c r="F31" s="480"/>
      <c r="G31" s="480"/>
      <c r="H31" s="480"/>
      <c r="I31" s="480"/>
      <c r="J31" s="464">
        <f>D31+E31+F31+G31+H31+I31</f>
        <v>0</v>
      </c>
      <c r="K31" s="465">
        <f>C31+J31</f>
        <v>0</v>
      </c>
    </row>
    <row r="32" spans="1:11" s="180" customFormat="1" ht="12" customHeight="1" thickBot="1">
      <c r="A32" s="466" t="s">
        <v>154</v>
      </c>
      <c r="B32" s="482" t="s">
        <v>463</v>
      </c>
      <c r="C32" s="483"/>
      <c r="D32" s="483"/>
      <c r="E32" s="483"/>
      <c r="F32" s="483"/>
      <c r="G32" s="483"/>
      <c r="H32" s="483"/>
      <c r="I32" s="483"/>
      <c r="J32" s="464">
        <f>D32+E32+F32+G32+H32+I32</f>
        <v>0</v>
      </c>
      <c r="K32" s="465">
        <f>C32+J32</f>
        <v>0</v>
      </c>
    </row>
    <row r="33" spans="1:11" s="180" customFormat="1" ht="12" customHeight="1" thickBot="1">
      <c r="A33" s="473" t="s">
        <v>7</v>
      </c>
      <c r="B33" s="380" t="s">
        <v>464</v>
      </c>
      <c r="C33" s="477">
        <f aca="true" t="shared" si="5" ref="C33:J33">+C34+C35+C36</f>
        <v>0</v>
      </c>
      <c r="D33" s="460">
        <f t="shared" si="5"/>
        <v>0</v>
      </c>
      <c r="E33" s="460">
        <f t="shared" si="5"/>
        <v>0</v>
      </c>
      <c r="F33" s="460">
        <f t="shared" si="5"/>
        <v>0</v>
      </c>
      <c r="G33" s="460">
        <f t="shared" si="5"/>
        <v>0</v>
      </c>
      <c r="H33" s="460">
        <f t="shared" si="5"/>
        <v>0</v>
      </c>
      <c r="I33" s="460">
        <f t="shared" si="5"/>
        <v>0</v>
      </c>
      <c r="J33" s="460">
        <f t="shared" si="5"/>
        <v>0</v>
      </c>
      <c r="K33" s="461">
        <f>+K34+K35+K36</f>
        <v>0</v>
      </c>
    </row>
    <row r="34" spans="1:11" s="180" customFormat="1" ht="12" customHeight="1">
      <c r="A34" s="462" t="s">
        <v>51</v>
      </c>
      <c r="B34" s="478" t="s">
        <v>174</v>
      </c>
      <c r="C34" s="479"/>
      <c r="D34" s="479"/>
      <c r="E34" s="479"/>
      <c r="F34" s="479"/>
      <c r="G34" s="479"/>
      <c r="H34" s="479"/>
      <c r="I34" s="479"/>
      <c r="J34" s="464">
        <f>D34+E34+F34+G34+H34+I34</f>
        <v>0</v>
      </c>
      <c r="K34" s="465">
        <f>C34+J34</f>
        <v>0</v>
      </c>
    </row>
    <row r="35" spans="1:11" s="180" customFormat="1" ht="12" customHeight="1">
      <c r="A35" s="462" t="s">
        <v>52</v>
      </c>
      <c r="B35" s="481" t="s">
        <v>175</v>
      </c>
      <c r="C35" s="480"/>
      <c r="D35" s="480"/>
      <c r="E35" s="480"/>
      <c r="F35" s="480"/>
      <c r="G35" s="480"/>
      <c r="H35" s="480"/>
      <c r="I35" s="480"/>
      <c r="J35" s="464">
        <f>D35+E35+F35+G35+H35+I35</f>
        <v>0</v>
      </c>
      <c r="K35" s="465">
        <f>C35+J35</f>
        <v>0</v>
      </c>
    </row>
    <row r="36" spans="1:11" s="180" customFormat="1" ht="12" customHeight="1" thickBot="1">
      <c r="A36" s="466" t="s">
        <v>53</v>
      </c>
      <c r="B36" s="482" t="s">
        <v>176</v>
      </c>
      <c r="C36" s="483"/>
      <c r="D36" s="483"/>
      <c r="E36" s="483"/>
      <c r="F36" s="483"/>
      <c r="G36" s="483"/>
      <c r="H36" s="483"/>
      <c r="I36" s="483"/>
      <c r="J36" s="464">
        <f>D36+E36+F36+G36+H36+I36</f>
        <v>0</v>
      </c>
      <c r="K36" s="484">
        <f>C36+J36</f>
        <v>0</v>
      </c>
    </row>
    <row r="37" spans="1:11" s="177" customFormat="1" ht="12" customHeight="1" thickBot="1">
      <c r="A37" s="473" t="s">
        <v>8</v>
      </c>
      <c r="B37" s="380" t="s">
        <v>258</v>
      </c>
      <c r="C37" s="474"/>
      <c r="D37" s="474"/>
      <c r="E37" s="474"/>
      <c r="F37" s="474"/>
      <c r="G37" s="474"/>
      <c r="H37" s="474"/>
      <c r="I37" s="474"/>
      <c r="J37" s="460">
        <f>D37+E37+F37+G37+H37+I37</f>
        <v>0</v>
      </c>
      <c r="K37" s="476">
        <f>C37+J37</f>
        <v>0</v>
      </c>
    </row>
    <row r="38" spans="1:11" s="177" customFormat="1" ht="12" customHeight="1" thickBot="1">
      <c r="A38" s="473" t="s">
        <v>9</v>
      </c>
      <c r="B38" s="380" t="s">
        <v>465</v>
      </c>
      <c r="C38" s="474"/>
      <c r="D38" s="474"/>
      <c r="E38" s="474"/>
      <c r="F38" s="474"/>
      <c r="G38" s="474"/>
      <c r="H38" s="474"/>
      <c r="I38" s="474"/>
      <c r="J38" s="485">
        <f>D38+E38+F38+G38+H38+I38</f>
        <v>0</v>
      </c>
      <c r="K38" s="465">
        <f>C38+J38</f>
        <v>0</v>
      </c>
    </row>
    <row r="39" spans="1:11" s="177" customFormat="1" ht="12" customHeight="1" thickBot="1">
      <c r="A39" s="458" t="s">
        <v>10</v>
      </c>
      <c r="B39" s="380" t="s">
        <v>466</v>
      </c>
      <c r="C39" s="477">
        <f aca="true" t="shared" si="6" ref="C39:J39">+C10+C22+C27+C28+C33+C37+C38</f>
        <v>8722382</v>
      </c>
      <c r="D39" s="460">
        <f t="shared" si="6"/>
        <v>500000</v>
      </c>
      <c r="E39" s="460">
        <f t="shared" si="6"/>
        <v>4099012</v>
      </c>
      <c r="F39" s="460">
        <f t="shared" si="6"/>
        <v>0</v>
      </c>
      <c r="G39" s="460">
        <f t="shared" si="6"/>
        <v>0</v>
      </c>
      <c r="H39" s="460">
        <f t="shared" si="6"/>
        <v>0</v>
      </c>
      <c r="I39" s="460">
        <f t="shared" si="6"/>
        <v>0</v>
      </c>
      <c r="J39" s="460">
        <f t="shared" si="6"/>
        <v>4599012</v>
      </c>
      <c r="K39" s="461">
        <f>+K10+K22+K27+K28+K33+K37+K38</f>
        <v>13321394</v>
      </c>
    </row>
    <row r="40" spans="1:11" s="177" customFormat="1" ht="12" customHeight="1" thickBot="1">
      <c r="A40" s="486" t="s">
        <v>11</v>
      </c>
      <c r="B40" s="380" t="s">
        <v>467</v>
      </c>
      <c r="C40" s="477">
        <f aca="true" t="shared" si="7" ref="C40:J40">+C41+C42+C43</f>
        <v>7354544</v>
      </c>
      <c r="D40" s="460">
        <f t="shared" si="7"/>
        <v>0</v>
      </c>
      <c r="E40" s="460">
        <f t="shared" si="7"/>
        <v>0</v>
      </c>
      <c r="F40" s="460">
        <f t="shared" si="7"/>
        <v>0</v>
      </c>
      <c r="G40" s="460">
        <f t="shared" si="7"/>
        <v>0</v>
      </c>
      <c r="H40" s="460">
        <f t="shared" si="7"/>
        <v>0</v>
      </c>
      <c r="I40" s="460">
        <f t="shared" si="7"/>
        <v>0</v>
      </c>
      <c r="J40" s="460">
        <f t="shared" si="7"/>
        <v>0</v>
      </c>
      <c r="K40" s="461">
        <f>+K41+K42+K43</f>
        <v>7354544</v>
      </c>
    </row>
    <row r="41" spans="1:11" s="177" customFormat="1" ht="12" customHeight="1">
      <c r="A41" s="462" t="s">
        <v>468</v>
      </c>
      <c r="B41" s="478" t="s">
        <v>124</v>
      </c>
      <c r="C41" s="479">
        <v>7354544</v>
      </c>
      <c r="D41" s="479"/>
      <c r="E41" s="479"/>
      <c r="F41" s="479"/>
      <c r="G41" s="479"/>
      <c r="H41" s="479"/>
      <c r="I41" s="479"/>
      <c r="J41" s="464">
        <f>D41+E41+F41+G41+H41+I41</f>
        <v>0</v>
      </c>
      <c r="K41" s="465">
        <f>C41+J41</f>
        <v>7354544</v>
      </c>
    </row>
    <row r="42" spans="1:11" s="177" customFormat="1" ht="12" customHeight="1">
      <c r="A42" s="462" t="s">
        <v>469</v>
      </c>
      <c r="B42" s="481" t="s">
        <v>470</v>
      </c>
      <c r="C42" s="480"/>
      <c r="D42" s="480"/>
      <c r="E42" s="480"/>
      <c r="F42" s="480"/>
      <c r="G42" s="480"/>
      <c r="H42" s="480"/>
      <c r="I42" s="480"/>
      <c r="J42" s="464">
        <f>D42+E42+F42+G42+H42+I42</f>
        <v>0</v>
      </c>
      <c r="K42" s="469">
        <f>C42+J42</f>
        <v>0</v>
      </c>
    </row>
    <row r="43" spans="1:11" s="180" customFormat="1" ht="12" customHeight="1" thickBot="1">
      <c r="A43" s="466" t="s">
        <v>471</v>
      </c>
      <c r="B43" s="487" t="s">
        <v>472</v>
      </c>
      <c r="C43" s="488"/>
      <c r="D43" s="488"/>
      <c r="E43" s="488"/>
      <c r="F43" s="488"/>
      <c r="G43" s="488"/>
      <c r="H43" s="488"/>
      <c r="I43" s="488"/>
      <c r="J43" s="464">
        <f>D43+E43+F43+G43+H43+I43</f>
        <v>0</v>
      </c>
      <c r="K43" s="472">
        <f>C43+J43</f>
        <v>0</v>
      </c>
    </row>
    <row r="44" spans="1:11" s="180" customFormat="1" ht="12.75" customHeight="1" thickBot="1">
      <c r="A44" s="486" t="s">
        <v>12</v>
      </c>
      <c r="B44" s="489" t="s">
        <v>473</v>
      </c>
      <c r="C44" s="477">
        <f aca="true" t="shared" si="8" ref="C44:J44">+C39+C40</f>
        <v>16076926</v>
      </c>
      <c r="D44" s="460">
        <f t="shared" si="8"/>
        <v>500000</v>
      </c>
      <c r="E44" s="460">
        <f t="shared" si="8"/>
        <v>4099012</v>
      </c>
      <c r="F44" s="460">
        <f t="shared" si="8"/>
        <v>0</v>
      </c>
      <c r="G44" s="460">
        <f t="shared" si="8"/>
        <v>0</v>
      </c>
      <c r="H44" s="460">
        <f t="shared" si="8"/>
        <v>0</v>
      </c>
      <c r="I44" s="460">
        <f t="shared" si="8"/>
        <v>0</v>
      </c>
      <c r="J44" s="460">
        <f t="shared" si="8"/>
        <v>4599012</v>
      </c>
      <c r="K44" s="461">
        <f>+K39+K40</f>
        <v>20675938</v>
      </c>
    </row>
    <row r="45" spans="1:11" s="174" customFormat="1" ht="13.5" customHeight="1" thickBot="1">
      <c r="A45" s="557" t="s">
        <v>36</v>
      </c>
      <c r="B45" s="573"/>
      <c r="C45" s="573"/>
      <c r="D45" s="573"/>
      <c r="E45" s="573"/>
      <c r="F45" s="573"/>
      <c r="G45" s="573"/>
      <c r="H45" s="573"/>
      <c r="I45" s="573"/>
      <c r="J45" s="573"/>
      <c r="K45" s="574"/>
    </row>
    <row r="46" spans="1:11" s="185" customFormat="1" ht="12" customHeight="1" thickBot="1">
      <c r="A46" s="473" t="s">
        <v>3</v>
      </c>
      <c r="B46" s="380" t="s">
        <v>474</v>
      </c>
      <c r="C46" s="490">
        <f aca="true" t="shared" si="9" ref="C46:J46">SUM(C47:C51)</f>
        <v>16076926</v>
      </c>
      <c r="D46" s="490">
        <f t="shared" si="9"/>
        <v>500000</v>
      </c>
      <c r="E46" s="490">
        <f t="shared" si="9"/>
        <v>4099012</v>
      </c>
      <c r="F46" s="490">
        <f t="shared" si="9"/>
        <v>0</v>
      </c>
      <c r="G46" s="490">
        <f t="shared" si="9"/>
        <v>0</v>
      </c>
      <c r="H46" s="490">
        <f t="shared" si="9"/>
        <v>0</v>
      </c>
      <c r="I46" s="490">
        <f t="shared" si="9"/>
        <v>0</v>
      </c>
      <c r="J46" s="490">
        <f t="shared" si="9"/>
        <v>4599012</v>
      </c>
      <c r="K46" s="476">
        <f>SUM(K47:K51)</f>
        <v>20675938</v>
      </c>
    </row>
    <row r="47" spans="1:11" ht="12" customHeight="1">
      <c r="A47" s="466" t="s">
        <v>58</v>
      </c>
      <c r="B47" s="382" t="s">
        <v>32</v>
      </c>
      <c r="C47" s="491">
        <v>3060000</v>
      </c>
      <c r="D47" s="491"/>
      <c r="E47" s="491"/>
      <c r="F47" s="491"/>
      <c r="G47" s="491"/>
      <c r="H47" s="491"/>
      <c r="I47" s="491"/>
      <c r="J47" s="492">
        <f>D47+E47+F47+G47+H47+I47</f>
        <v>0</v>
      </c>
      <c r="K47" s="493">
        <f>C47+J47</f>
        <v>3060000</v>
      </c>
    </row>
    <row r="48" spans="1:11" ht="12" customHeight="1">
      <c r="A48" s="466" t="s">
        <v>59</v>
      </c>
      <c r="B48" s="357" t="s">
        <v>101</v>
      </c>
      <c r="C48" s="494">
        <v>596700</v>
      </c>
      <c r="D48" s="494"/>
      <c r="E48" s="494"/>
      <c r="F48" s="494"/>
      <c r="G48" s="494"/>
      <c r="H48" s="494"/>
      <c r="I48" s="494"/>
      <c r="J48" s="495">
        <f>D48+E48+F48+G48+H48+I48</f>
        <v>0</v>
      </c>
      <c r="K48" s="496">
        <f>C48+J48</f>
        <v>596700</v>
      </c>
    </row>
    <row r="49" spans="1:11" ht="12" customHeight="1">
      <c r="A49" s="466" t="s">
        <v>60</v>
      </c>
      <c r="B49" s="357" t="s">
        <v>77</v>
      </c>
      <c r="C49" s="494">
        <v>12420226</v>
      </c>
      <c r="D49" s="494">
        <v>500000</v>
      </c>
      <c r="E49" s="494">
        <v>4099012</v>
      </c>
      <c r="F49" s="494"/>
      <c r="G49" s="494"/>
      <c r="H49" s="494"/>
      <c r="I49" s="494"/>
      <c r="J49" s="495">
        <f>D49+E49+F49+G49+H49+I49</f>
        <v>4599012</v>
      </c>
      <c r="K49" s="496">
        <f>C49+J49</f>
        <v>17019238</v>
      </c>
    </row>
    <row r="50" spans="1:11" ht="12" customHeight="1">
      <c r="A50" s="466" t="s">
        <v>61</v>
      </c>
      <c r="B50" s="357" t="s">
        <v>102</v>
      </c>
      <c r="C50" s="494"/>
      <c r="D50" s="494"/>
      <c r="E50" s="494"/>
      <c r="F50" s="494"/>
      <c r="G50" s="494"/>
      <c r="H50" s="494"/>
      <c r="I50" s="494"/>
      <c r="J50" s="495">
        <f>D50+E50+F50+G50+H50+I50</f>
        <v>0</v>
      </c>
      <c r="K50" s="496">
        <f>C50+J50</f>
        <v>0</v>
      </c>
    </row>
    <row r="51" spans="1:11" ht="12" customHeight="1" thickBot="1">
      <c r="A51" s="466" t="s">
        <v>78</v>
      </c>
      <c r="B51" s="357" t="s">
        <v>103</v>
      </c>
      <c r="C51" s="494"/>
      <c r="D51" s="494"/>
      <c r="E51" s="494"/>
      <c r="F51" s="494"/>
      <c r="G51" s="494"/>
      <c r="H51" s="494"/>
      <c r="I51" s="494"/>
      <c r="J51" s="495">
        <f>D51+E51+F51+G51+H51+I51</f>
        <v>0</v>
      </c>
      <c r="K51" s="496">
        <f>C51+J51</f>
        <v>0</v>
      </c>
    </row>
    <row r="52" spans="1:11" ht="12" customHeight="1" thickBot="1">
      <c r="A52" s="473" t="s">
        <v>4</v>
      </c>
      <c r="B52" s="380" t="s">
        <v>475</v>
      </c>
      <c r="C52" s="490">
        <f aca="true" t="shared" si="10" ref="C52:J52">SUM(C53:C55)</f>
        <v>0</v>
      </c>
      <c r="D52" s="490">
        <f t="shared" si="10"/>
        <v>0</v>
      </c>
      <c r="E52" s="490">
        <f t="shared" si="10"/>
        <v>0</v>
      </c>
      <c r="F52" s="490">
        <f t="shared" si="10"/>
        <v>0</v>
      </c>
      <c r="G52" s="490">
        <f t="shared" si="10"/>
        <v>0</v>
      </c>
      <c r="H52" s="490">
        <f t="shared" si="10"/>
        <v>0</v>
      </c>
      <c r="I52" s="490">
        <f t="shared" si="10"/>
        <v>0</v>
      </c>
      <c r="J52" s="490">
        <f t="shared" si="10"/>
        <v>0</v>
      </c>
      <c r="K52" s="476">
        <f>SUM(K53:K55)</f>
        <v>0</v>
      </c>
    </row>
    <row r="53" spans="1:11" s="185" customFormat="1" ht="12" customHeight="1">
      <c r="A53" s="466" t="s">
        <v>64</v>
      </c>
      <c r="B53" s="382" t="s">
        <v>118</v>
      </c>
      <c r="C53" s="491"/>
      <c r="D53" s="491"/>
      <c r="E53" s="491"/>
      <c r="F53" s="491"/>
      <c r="G53" s="491"/>
      <c r="H53" s="491"/>
      <c r="I53" s="491"/>
      <c r="J53" s="492">
        <f>D53+E53+F53+G53+H53+I53</f>
        <v>0</v>
      </c>
      <c r="K53" s="493">
        <f>C53+J53</f>
        <v>0</v>
      </c>
    </row>
    <row r="54" spans="1:11" ht="12" customHeight="1">
      <c r="A54" s="466" t="s">
        <v>65</v>
      </c>
      <c r="B54" s="357" t="s">
        <v>105</v>
      </c>
      <c r="C54" s="494"/>
      <c r="D54" s="494"/>
      <c r="E54" s="494"/>
      <c r="F54" s="494"/>
      <c r="G54" s="494"/>
      <c r="H54" s="494"/>
      <c r="I54" s="494"/>
      <c r="J54" s="495">
        <f>D54+E54+F54+G54+H54+I54</f>
        <v>0</v>
      </c>
      <c r="K54" s="496">
        <f>C54+J54</f>
        <v>0</v>
      </c>
    </row>
    <row r="55" spans="1:11" ht="12" customHeight="1">
      <c r="A55" s="466" t="s">
        <v>66</v>
      </c>
      <c r="B55" s="357" t="s">
        <v>476</v>
      </c>
      <c r="C55" s="494"/>
      <c r="D55" s="494"/>
      <c r="E55" s="494"/>
      <c r="F55" s="494"/>
      <c r="G55" s="494"/>
      <c r="H55" s="494"/>
      <c r="I55" s="494"/>
      <c r="J55" s="495">
        <f>D55+E55+F55+G55+H55+I55</f>
        <v>0</v>
      </c>
      <c r="K55" s="496">
        <f>C55+J55</f>
        <v>0</v>
      </c>
    </row>
    <row r="56" spans="1:11" ht="12" customHeight="1" thickBot="1">
      <c r="A56" s="466" t="s">
        <v>67</v>
      </c>
      <c r="B56" s="357" t="s">
        <v>477</v>
      </c>
      <c r="C56" s="494"/>
      <c r="D56" s="494"/>
      <c r="E56" s="494"/>
      <c r="F56" s="494"/>
      <c r="G56" s="494"/>
      <c r="H56" s="494"/>
      <c r="I56" s="494"/>
      <c r="J56" s="495">
        <f>D56+E56+F56+G56+H56+I56</f>
        <v>0</v>
      </c>
      <c r="K56" s="496">
        <f>C56+J56</f>
        <v>0</v>
      </c>
    </row>
    <row r="57" spans="1:11" ht="12" customHeight="1" thickBot="1">
      <c r="A57" s="473" t="s">
        <v>5</v>
      </c>
      <c r="B57" s="380" t="s">
        <v>478</v>
      </c>
      <c r="C57" s="497"/>
      <c r="D57" s="497"/>
      <c r="E57" s="497"/>
      <c r="F57" s="497"/>
      <c r="G57" s="497"/>
      <c r="H57" s="497"/>
      <c r="I57" s="497"/>
      <c r="J57" s="490">
        <f>D57+E57+F57+G57+H57+I57</f>
        <v>0</v>
      </c>
      <c r="K57" s="476">
        <f>C57+J57</f>
        <v>0</v>
      </c>
    </row>
    <row r="58" spans="1:11" ht="12.75" customHeight="1" thickBot="1">
      <c r="A58" s="473" t="s">
        <v>6</v>
      </c>
      <c r="B58" s="498" t="s">
        <v>479</v>
      </c>
      <c r="C58" s="499">
        <f aca="true" t="shared" si="11" ref="C58:J58">+C46+C52+C57</f>
        <v>16076926</v>
      </c>
      <c r="D58" s="499">
        <f t="shared" si="11"/>
        <v>500000</v>
      </c>
      <c r="E58" s="499">
        <f t="shared" si="11"/>
        <v>4099012</v>
      </c>
      <c r="F58" s="499">
        <f t="shared" si="11"/>
        <v>0</v>
      </c>
      <c r="G58" s="499">
        <f t="shared" si="11"/>
        <v>0</v>
      </c>
      <c r="H58" s="499">
        <f t="shared" si="11"/>
        <v>0</v>
      </c>
      <c r="I58" s="499">
        <f t="shared" si="11"/>
        <v>0</v>
      </c>
      <c r="J58" s="499">
        <f t="shared" si="11"/>
        <v>4599012</v>
      </c>
      <c r="K58" s="203">
        <f>+K46+K52+K57</f>
        <v>20675938</v>
      </c>
    </row>
    <row r="59" spans="1:11" ht="13.5" customHeight="1" thickBot="1">
      <c r="A59" s="500"/>
      <c r="B59" s="501"/>
      <c r="C59" s="249">
        <f>C44-C58</f>
        <v>0</v>
      </c>
      <c r="D59" s="250"/>
      <c r="E59" s="250"/>
      <c r="F59" s="250"/>
      <c r="G59" s="250"/>
      <c r="H59" s="250"/>
      <c r="I59" s="250"/>
      <c r="J59" s="250"/>
      <c r="K59" s="245">
        <f>K44-K58</f>
        <v>0</v>
      </c>
    </row>
    <row r="60" spans="1:11" ht="12.75" customHeight="1" thickBot="1">
      <c r="A60" s="36" t="s">
        <v>363</v>
      </c>
      <c r="B60" s="37"/>
      <c r="C60" s="212"/>
      <c r="D60" s="212"/>
      <c r="E60" s="212"/>
      <c r="F60" s="212"/>
      <c r="G60" s="212"/>
      <c r="H60" s="212"/>
      <c r="I60" s="212"/>
      <c r="J60" s="202">
        <f>D60+E60+F60+G60+H60+I60</f>
        <v>0</v>
      </c>
      <c r="K60" s="203">
        <f>C60+J60</f>
        <v>0</v>
      </c>
    </row>
    <row r="61" spans="1:11" ht="12.75" customHeight="1" thickBot="1">
      <c r="A61" s="36" t="s">
        <v>116</v>
      </c>
      <c r="B61" s="37"/>
      <c r="C61" s="212"/>
      <c r="D61" s="212"/>
      <c r="E61" s="212"/>
      <c r="F61" s="212"/>
      <c r="G61" s="212"/>
      <c r="H61" s="212"/>
      <c r="I61" s="212"/>
      <c r="J61" s="202">
        <f>D61+E61+F61+G61+H61+I61</f>
        <v>0</v>
      </c>
      <c r="K61" s="203">
        <f>C61+J61</f>
        <v>0</v>
      </c>
    </row>
  </sheetData>
  <sheetProtection sheet="1" formatCells="0"/>
  <mergeCells count="15">
    <mergeCell ref="K5:K7"/>
    <mergeCell ref="A9:K9"/>
    <mergeCell ref="A45:K45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" right="0.5118110236220472" top="0.35433070866141736" bottom="0.2755905511811024" header="0.31496062992125984" footer="0.31496062992125984"/>
  <pageSetup horizontalDpi="600" verticalDpi="600" orientation="landscape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L60"/>
  <sheetViews>
    <sheetView view="pageLayout" zoomScaleNormal="120" workbookViewId="0" topLeftCell="A1">
      <selection activeCell="L2" sqref="L2"/>
    </sheetView>
  </sheetViews>
  <sheetFormatPr defaultColWidth="9.00390625" defaultRowHeight="12.75"/>
  <cols>
    <col min="1" max="1" width="13.875" style="186" customWidth="1"/>
    <col min="2" max="2" width="60.625" style="173" customWidth="1"/>
    <col min="3" max="3" width="15.875" style="173" customWidth="1"/>
    <col min="4" max="10" width="13.875" style="173" customWidth="1"/>
    <col min="11" max="11" width="15.875" style="173" customWidth="1"/>
    <col min="12" max="16384" width="9.375" style="173" customWidth="1"/>
  </cols>
  <sheetData>
    <row r="1" spans="1:11" s="170" customFormat="1" ht="15.75" customHeight="1" thickBot="1">
      <c r="A1" s="213"/>
      <c r="B1" s="214"/>
      <c r="C1" s="214"/>
      <c r="D1" s="214"/>
      <c r="E1" s="214"/>
      <c r="F1" s="214"/>
      <c r="G1" s="590" t="s">
        <v>588</v>
      </c>
      <c r="H1" s="591"/>
      <c r="I1" s="591"/>
      <c r="J1" s="591"/>
      <c r="K1" s="591"/>
    </row>
    <row r="2" spans="1:11" s="171" customFormat="1" ht="36">
      <c r="A2" s="215" t="s">
        <v>453</v>
      </c>
      <c r="B2" s="578" t="s">
        <v>550</v>
      </c>
      <c r="C2" s="579"/>
      <c r="D2" s="579"/>
      <c r="E2" s="579"/>
      <c r="F2" s="579"/>
      <c r="G2" s="579"/>
      <c r="H2" s="579"/>
      <c r="I2" s="579"/>
      <c r="J2" s="579"/>
      <c r="K2" s="216" t="s">
        <v>38</v>
      </c>
    </row>
    <row r="3" spans="1:11" s="171" customFormat="1" ht="22.5" customHeight="1" thickBot="1">
      <c r="A3" s="217" t="s">
        <v>114</v>
      </c>
      <c r="B3" s="580" t="s">
        <v>483</v>
      </c>
      <c r="C3" s="581"/>
      <c r="D3" s="581"/>
      <c r="E3" s="581"/>
      <c r="F3" s="581"/>
      <c r="G3" s="581"/>
      <c r="H3" s="581"/>
      <c r="I3" s="581"/>
      <c r="J3" s="581"/>
      <c r="K3" s="218" t="s">
        <v>34</v>
      </c>
    </row>
    <row r="4" spans="1:11" s="171" customFormat="1" ht="12.75" customHeight="1" thickBot="1">
      <c r="A4" s="219"/>
      <c r="B4" s="220"/>
      <c r="C4" s="221"/>
      <c r="D4" s="221"/>
      <c r="E4" s="221"/>
      <c r="F4" s="221"/>
      <c r="G4" s="221"/>
      <c r="H4" s="221"/>
      <c r="I4" s="221"/>
      <c r="J4" s="221"/>
      <c r="K4" s="222" t="s">
        <v>425</v>
      </c>
    </row>
    <row r="5" spans="1:11" s="172" customFormat="1" ht="13.5" customHeight="1">
      <c r="A5" s="585" t="s">
        <v>46</v>
      </c>
      <c r="B5" s="582" t="s">
        <v>2</v>
      </c>
      <c r="C5" s="582" t="s">
        <v>480</v>
      </c>
      <c r="D5" s="582" t="str">
        <f>CONCATENATE('RM_9.1.sz.mell'!D5:I5)</f>
        <v>1. sz. módosítás </v>
      </c>
      <c r="E5" s="582" t="str">
        <f>CONCATENATE('RM_9.1.sz.mell'!E5)</f>
        <v>.2. sz. módosítás </v>
      </c>
      <c r="F5" s="582" t="str">
        <f>CONCATENATE('RM_9.1.sz.mell'!F5)</f>
        <v>3. sz. módosítás </v>
      </c>
      <c r="G5" s="582" t="str">
        <f>CONCATENATE('RM_9.1.sz.mell'!G5)</f>
        <v>4. sz. módosítás </v>
      </c>
      <c r="H5" s="582" t="str">
        <f>CONCATENATE('RM_9.1.sz.mell'!H5)</f>
        <v>.5. sz. módosítás </v>
      </c>
      <c r="I5" s="582" t="str">
        <f>CONCATENATE('RM_9.1.sz.mell'!I5)</f>
        <v>6. sz. módosítás </v>
      </c>
      <c r="J5" s="582" t="s">
        <v>481</v>
      </c>
      <c r="K5" s="570" t="s">
        <v>557</v>
      </c>
    </row>
    <row r="6" spans="1:11" ht="12.75" customHeight="1">
      <c r="A6" s="586"/>
      <c r="B6" s="583"/>
      <c r="C6" s="588"/>
      <c r="D6" s="588"/>
      <c r="E6" s="588"/>
      <c r="F6" s="588"/>
      <c r="G6" s="588"/>
      <c r="H6" s="588"/>
      <c r="I6" s="588"/>
      <c r="J6" s="588"/>
      <c r="K6" s="571"/>
    </row>
    <row r="7" spans="1:11" s="174" customFormat="1" ht="9.75" customHeight="1" thickBot="1">
      <c r="A7" s="587"/>
      <c r="B7" s="584"/>
      <c r="C7" s="589"/>
      <c r="D7" s="589"/>
      <c r="E7" s="589"/>
      <c r="F7" s="589"/>
      <c r="G7" s="589"/>
      <c r="H7" s="589"/>
      <c r="I7" s="589"/>
      <c r="J7" s="589"/>
      <c r="K7" s="572"/>
    </row>
    <row r="8" spans="1:11" s="187" customFormat="1" ht="10.5" customHeight="1" thickBot="1">
      <c r="A8" s="224" t="s">
        <v>343</v>
      </c>
      <c r="B8" s="225" t="s">
        <v>344</v>
      </c>
      <c r="C8" s="225" t="s">
        <v>345</v>
      </c>
      <c r="D8" s="225" t="s">
        <v>347</v>
      </c>
      <c r="E8" s="225" t="s">
        <v>346</v>
      </c>
      <c r="F8" s="225" t="s">
        <v>369</v>
      </c>
      <c r="G8" s="225" t="s">
        <v>349</v>
      </c>
      <c r="H8" s="225" t="s">
        <v>350</v>
      </c>
      <c r="I8" s="225" t="s">
        <v>441</v>
      </c>
      <c r="J8" s="226" t="s">
        <v>442</v>
      </c>
      <c r="K8" s="227" t="s">
        <v>443</v>
      </c>
    </row>
    <row r="9" spans="1:11" s="187" customFormat="1" ht="10.5" customHeight="1" thickBot="1">
      <c r="A9" s="575" t="s">
        <v>35</v>
      </c>
      <c r="B9" s="576"/>
      <c r="C9" s="576"/>
      <c r="D9" s="576"/>
      <c r="E9" s="576"/>
      <c r="F9" s="576"/>
      <c r="G9" s="576"/>
      <c r="H9" s="576"/>
      <c r="I9" s="576"/>
      <c r="J9" s="576"/>
      <c r="K9" s="577"/>
    </row>
    <row r="10" spans="1:12" s="177" customFormat="1" ht="12" customHeight="1" thickBot="1">
      <c r="A10" s="458" t="s">
        <v>3</v>
      </c>
      <c r="B10" s="459" t="s">
        <v>454</v>
      </c>
      <c r="C10" s="460">
        <f>SUM(C11:C21)</f>
        <v>18184324</v>
      </c>
      <c r="D10" s="460">
        <f aca="true" t="shared" si="0" ref="D10:K10">SUM(D11:D21)</f>
        <v>0</v>
      </c>
      <c r="E10" s="460">
        <f t="shared" si="0"/>
        <v>0</v>
      </c>
      <c r="F10" s="460">
        <f t="shared" si="0"/>
        <v>0</v>
      </c>
      <c r="G10" s="460">
        <f t="shared" si="0"/>
        <v>0</v>
      </c>
      <c r="H10" s="460">
        <f t="shared" si="0"/>
        <v>0</v>
      </c>
      <c r="I10" s="460">
        <f t="shared" si="0"/>
        <v>0</v>
      </c>
      <c r="J10" s="460">
        <f t="shared" si="0"/>
        <v>0</v>
      </c>
      <c r="K10" s="460">
        <f t="shared" si="0"/>
        <v>18184324</v>
      </c>
      <c r="L10" s="185"/>
    </row>
    <row r="11" spans="1:12" s="177" customFormat="1" ht="12" customHeight="1">
      <c r="A11" s="504" t="s">
        <v>58</v>
      </c>
      <c r="B11" s="352" t="s">
        <v>160</v>
      </c>
      <c r="C11" s="505"/>
      <c r="D11" s="505"/>
      <c r="E11" s="505"/>
      <c r="F11" s="505"/>
      <c r="G11" s="505"/>
      <c r="H11" s="505"/>
      <c r="I11" s="505"/>
      <c r="J11" s="506">
        <f>D11+E11+F11+G11+H11+I11</f>
        <v>0</v>
      </c>
      <c r="K11" s="465">
        <f>C11+J11</f>
        <v>0</v>
      </c>
      <c r="L11" s="185"/>
    </row>
    <row r="12" spans="1:12" s="177" customFormat="1" ht="12" customHeight="1">
      <c r="A12" s="466" t="s">
        <v>59</v>
      </c>
      <c r="B12" s="357" t="s">
        <v>161</v>
      </c>
      <c r="C12" s="467"/>
      <c r="D12" s="467"/>
      <c r="E12" s="467"/>
      <c r="F12" s="467"/>
      <c r="G12" s="467"/>
      <c r="H12" s="467"/>
      <c r="I12" s="467"/>
      <c r="J12" s="468">
        <f aca="true" t="shared" si="1" ref="J12:J21">D12+E12+F12+G12+H12+I12</f>
        <v>0</v>
      </c>
      <c r="K12" s="465">
        <f aca="true" t="shared" si="2" ref="K12:K21">C12+J12</f>
        <v>0</v>
      </c>
      <c r="L12" s="185"/>
    </row>
    <row r="13" spans="1:12" s="177" customFormat="1" ht="12" customHeight="1">
      <c r="A13" s="466" t="s">
        <v>60</v>
      </c>
      <c r="B13" s="357" t="s">
        <v>162</v>
      </c>
      <c r="C13" s="467"/>
      <c r="D13" s="467"/>
      <c r="E13" s="467"/>
      <c r="F13" s="467"/>
      <c r="G13" s="467"/>
      <c r="H13" s="467"/>
      <c r="I13" s="467"/>
      <c r="J13" s="468">
        <f t="shared" si="1"/>
        <v>0</v>
      </c>
      <c r="K13" s="465">
        <f t="shared" si="2"/>
        <v>0</v>
      </c>
      <c r="L13" s="185"/>
    </row>
    <row r="14" spans="1:12" s="177" customFormat="1" ht="12" customHeight="1">
      <c r="A14" s="466" t="s">
        <v>61</v>
      </c>
      <c r="B14" s="357" t="s">
        <v>163</v>
      </c>
      <c r="C14" s="467"/>
      <c r="D14" s="467"/>
      <c r="E14" s="467"/>
      <c r="F14" s="467"/>
      <c r="G14" s="467"/>
      <c r="H14" s="467"/>
      <c r="I14" s="467"/>
      <c r="J14" s="468">
        <f t="shared" si="1"/>
        <v>0</v>
      </c>
      <c r="K14" s="465">
        <f t="shared" si="2"/>
        <v>0</v>
      </c>
      <c r="L14" s="185"/>
    </row>
    <row r="15" spans="1:12" s="177" customFormat="1" ht="12" customHeight="1">
      <c r="A15" s="466" t="s">
        <v>78</v>
      </c>
      <c r="B15" s="357" t="s">
        <v>164</v>
      </c>
      <c r="C15" s="467">
        <v>14318336</v>
      </c>
      <c r="D15" s="467"/>
      <c r="E15" s="467"/>
      <c r="F15" s="467"/>
      <c r="G15" s="467"/>
      <c r="H15" s="467"/>
      <c r="I15" s="467"/>
      <c r="J15" s="468">
        <f t="shared" si="1"/>
        <v>0</v>
      </c>
      <c r="K15" s="465">
        <f t="shared" si="2"/>
        <v>14318336</v>
      </c>
      <c r="L15" s="185"/>
    </row>
    <row r="16" spans="1:12" s="177" customFormat="1" ht="12" customHeight="1">
      <c r="A16" s="466" t="s">
        <v>62</v>
      </c>
      <c r="B16" s="357" t="s">
        <v>455</v>
      </c>
      <c r="C16" s="467">
        <v>3865988</v>
      </c>
      <c r="D16" s="467"/>
      <c r="E16" s="467"/>
      <c r="F16" s="467"/>
      <c r="G16" s="467"/>
      <c r="H16" s="467"/>
      <c r="I16" s="467"/>
      <c r="J16" s="468">
        <f t="shared" si="1"/>
        <v>0</v>
      </c>
      <c r="K16" s="465">
        <f t="shared" si="2"/>
        <v>3865988</v>
      </c>
      <c r="L16" s="185"/>
    </row>
    <row r="17" spans="1:12" s="177" customFormat="1" ht="12" customHeight="1">
      <c r="A17" s="466" t="s">
        <v>63</v>
      </c>
      <c r="B17" s="384" t="s">
        <v>456</v>
      </c>
      <c r="C17" s="467"/>
      <c r="D17" s="467"/>
      <c r="E17" s="467"/>
      <c r="F17" s="467"/>
      <c r="G17" s="467"/>
      <c r="H17" s="467"/>
      <c r="I17" s="467"/>
      <c r="J17" s="468">
        <f t="shared" si="1"/>
        <v>0</v>
      </c>
      <c r="K17" s="465">
        <f t="shared" si="2"/>
        <v>0</v>
      </c>
      <c r="L17" s="185"/>
    </row>
    <row r="18" spans="1:12" s="177" customFormat="1" ht="12" customHeight="1">
      <c r="A18" s="466" t="s">
        <v>70</v>
      </c>
      <c r="B18" s="357" t="s">
        <v>167</v>
      </c>
      <c r="C18" s="467"/>
      <c r="D18" s="467"/>
      <c r="E18" s="467"/>
      <c r="F18" s="467"/>
      <c r="G18" s="467"/>
      <c r="H18" s="467"/>
      <c r="I18" s="467"/>
      <c r="J18" s="468">
        <f t="shared" si="1"/>
        <v>0</v>
      </c>
      <c r="K18" s="465">
        <f t="shared" si="2"/>
        <v>0</v>
      </c>
      <c r="L18" s="185"/>
    </row>
    <row r="19" spans="1:12" s="180" customFormat="1" ht="12" customHeight="1">
      <c r="A19" s="466" t="s">
        <v>71</v>
      </c>
      <c r="B19" s="357" t="s">
        <v>168</v>
      </c>
      <c r="C19" s="467"/>
      <c r="D19" s="467"/>
      <c r="E19" s="467"/>
      <c r="F19" s="467"/>
      <c r="G19" s="467"/>
      <c r="H19" s="467"/>
      <c r="I19" s="467"/>
      <c r="J19" s="468">
        <f t="shared" si="1"/>
        <v>0</v>
      </c>
      <c r="K19" s="465">
        <f t="shared" si="2"/>
        <v>0</v>
      </c>
      <c r="L19" s="502"/>
    </row>
    <row r="20" spans="1:12" s="180" customFormat="1" ht="12" customHeight="1">
      <c r="A20" s="466" t="s">
        <v>72</v>
      </c>
      <c r="B20" s="357" t="s">
        <v>293</v>
      </c>
      <c r="C20" s="467"/>
      <c r="D20" s="467"/>
      <c r="E20" s="467"/>
      <c r="F20" s="467"/>
      <c r="G20" s="467"/>
      <c r="H20" s="467"/>
      <c r="I20" s="467"/>
      <c r="J20" s="468">
        <f t="shared" si="1"/>
        <v>0</v>
      </c>
      <c r="K20" s="465">
        <f t="shared" si="2"/>
        <v>0</v>
      </c>
      <c r="L20" s="502"/>
    </row>
    <row r="21" spans="1:12" s="180" customFormat="1" ht="12" customHeight="1" thickBot="1">
      <c r="A21" s="507" t="s">
        <v>73</v>
      </c>
      <c r="B21" s="384" t="s">
        <v>169</v>
      </c>
      <c r="C21" s="470"/>
      <c r="D21" s="470"/>
      <c r="E21" s="470"/>
      <c r="F21" s="470"/>
      <c r="G21" s="470"/>
      <c r="H21" s="470"/>
      <c r="I21" s="470"/>
      <c r="J21" s="508">
        <f t="shared" si="1"/>
        <v>0</v>
      </c>
      <c r="K21" s="465">
        <f t="shared" si="2"/>
        <v>0</v>
      </c>
      <c r="L21" s="502"/>
    </row>
    <row r="22" spans="1:12" s="177" customFormat="1" ht="12" customHeight="1" thickBot="1">
      <c r="A22" s="458" t="s">
        <v>4</v>
      </c>
      <c r="B22" s="459" t="s">
        <v>457</v>
      </c>
      <c r="C22" s="460">
        <f aca="true" t="shared" si="3" ref="C22:J22">SUM(C23:C25)</f>
        <v>0</v>
      </c>
      <c r="D22" s="460">
        <f t="shared" si="3"/>
        <v>0</v>
      </c>
      <c r="E22" s="460">
        <f t="shared" si="3"/>
        <v>0</v>
      </c>
      <c r="F22" s="460">
        <f t="shared" si="3"/>
        <v>0</v>
      </c>
      <c r="G22" s="460">
        <f t="shared" si="3"/>
        <v>0</v>
      </c>
      <c r="H22" s="460">
        <f t="shared" si="3"/>
        <v>0</v>
      </c>
      <c r="I22" s="460">
        <f t="shared" si="3"/>
        <v>0</v>
      </c>
      <c r="J22" s="460">
        <f t="shared" si="3"/>
        <v>0</v>
      </c>
      <c r="K22" s="461">
        <f>SUM(K23:K25)</f>
        <v>0</v>
      </c>
      <c r="L22" s="185"/>
    </row>
    <row r="23" spans="1:12" s="180" customFormat="1" ht="12" customHeight="1">
      <c r="A23" s="462" t="s">
        <v>64</v>
      </c>
      <c r="B23" s="382" t="s">
        <v>142</v>
      </c>
      <c r="C23" s="463"/>
      <c r="D23" s="463"/>
      <c r="E23" s="463"/>
      <c r="F23" s="463"/>
      <c r="G23" s="463"/>
      <c r="H23" s="463"/>
      <c r="I23" s="463"/>
      <c r="J23" s="464">
        <f>D23+E23+F23+G23+H23+I23</f>
        <v>0</v>
      </c>
      <c r="K23" s="465">
        <f>C23+J23</f>
        <v>0</v>
      </c>
      <c r="L23" s="502"/>
    </row>
    <row r="24" spans="1:12" s="180" customFormat="1" ht="12" customHeight="1">
      <c r="A24" s="466" t="s">
        <v>65</v>
      </c>
      <c r="B24" s="357" t="s">
        <v>458</v>
      </c>
      <c r="C24" s="467"/>
      <c r="D24" s="467"/>
      <c r="E24" s="467"/>
      <c r="F24" s="467"/>
      <c r="G24" s="467"/>
      <c r="H24" s="467"/>
      <c r="I24" s="467"/>
      <c r="J24" s="468">
        <f>D24+E24+F24+G24+H24+I24</f>
        <v>0</v>
      </c>
      <c r="K24" s="469">
        <f>C24+J24</f>
        <v>0</v>
      </c>
      <c r="L24" s="502"/>
    </row>
    <row r="25" spans="1:12" s="180" customFormat="1" ht="12" customHeight="1">
      <c r="A25" s="466" t="s">
        <v>66</v>
      </c>
      <c r="B25" s="357" t="s">
        <v>459</v>
      </c>
      <c r="C25" s="467"/>
      <c r="D25" s="467"/>
      <c r="E25" s="467"/>
      <c r="F25" s="467"/>
      <c r="G25" s="467"/>
      <c r="H25" s="467"/>
      <c r="I25" s="467"/>
      <c r="J25" s="468">
        <f>D25+E25+F25+G25+H25+I25</f>
        <v>0</v>
      </c>
      <c r="K25" s="469">
        <f>C25+J25</f>
        <v>0</v>
      </c>
      <c r="L25" s="502"/>
    </row>
    <row r="26" spans="1:12" s="180" customFormat="1" ht="12" customHeight="1" thickBot="1">
      <c r="A26" s="466" t="s">
        <v>67</v>
      </c>
      <c r="B26" s="376" t="s">
        <v>460</v>
      </c>
      <c r="C26" s="470"/>
      <c r="D26" s="470"/>
      <c r="E26" s="470"/>
      <c r="F26" s="470"/>
      <c r="G26" s="470"/>
      <c r="H26" s="470"/>
      <c r="I26" s="470"/>
      <c r="J26" s="471">
        <f>D26+E26+F26+G26+H26+I26</f>
        <v>0</v>
      </c>
      <c r="K26" s="472">
        <f>C26+J26</f>
        <v>0</v>
      </c>
      <c r="L26" s="502"/>
    </row>
    <row r="27" spans="1:12" s="180" customFormat="1" ht="12" customHeight="1" thickBot="1">
      <c r="A27" s="473" t="s">
        <v>5</v>
      </c>
      <c r="B27" s="380" t="s">
        <v>92</v>
      </c>
      <c r="C27" s="474"/>
      <c r="D27" s="474"/>
      <c r="E27" s="474"/>
      <c r="F27" s="474"/>
      <c r="G27" s="474"/>
      <c r="H27" s="474"/>
      <c r="I27" s="474"/>
      <c r="J27" s="475"/>
      <c r="K27" s="476"/>
      <c r="L27" s="502"/>
    </row>
    <row r="28" spans="1:12" s="180" customFormat="1" ht="12" customHeight="1" thickBot="1">
      <c r="A28" s="473" t="s">
        <v>6</v>
      </c>
      <c r="B28" s="380" t="s">
        <v>461</v>
      </c>
      <c r="C28" s="477">
        <f>C29+C30</f>
        <v>0</v>
      </c>
      <c r="D28" s="460">
        <f aca="true" t="shared" si="4" ref="D28:K28">D29+D30</f>
        <v>0</v>
      </c>
      <c r="E28" s="460">
        <f t="shared" si="4"/>
        <v>0</v>
      </c>
      <c r="F28" s="460">
        <f t="shared" si="4"/>
        <v>0</v>
      </c>
      <c r="G28" s="460">
        <f t="shared" si="4"/>
        <v>0</v>
      </c>
      <c r="H28" s="460">
        <f t="shared" si="4"/>
        <v>0</v>
      </c>
      <c r="I28" s="460">
        <f t="shared" si="4"/>
        <v>0</v>
      </c>
      <c r="J28" s="460">
        <f t="shared" si="4"/>
        <v>0</v>
      </c>
      <c r="K28" s="461">
        <f t="shared" si="4"/>
        <v>0</v>
      </c>
      <c r="L28" s="502"/>
    </row>
    <row r="29" spans="1:12" s="180" customFormat="1" ht="12" customHeight="1">
      <c r="A29" s="462" t="s">
        <v>151</v>
      </c>
      <c r="B29" s="478" t="s">
        <v>458</v>
      </c>
      <c r="C29" s="480"/>
      <c r="D29" s="480"/>
      <c r="E29" s="480"/>
      <c r="F29" s="480"/>
      <c r="G29" s="480"/>
      <c r="H29" s="480"/>
      <c r="I29" s="480"/>
      <c r="J29" s="464">
        <f>D29+E29+F29+G29+H29+I29</f>
        <v>0</v>
      </c>
      <c r="K29" s="465">
        <f>C29+J29</f>
        <v>0</v>
      </c>
      <c r="L29" s="502"/>
    </row>
    <row r="30" spans="1:12" s="180" customFormat="1" ht="12" customHeight="1">
      <c r="A30" s="462" t="s">
        <v>152</v>
      </c>
      <c r="B30" s="481" t="s">
        <v>462</v>
      </c>
      <c r="C30" s="480"/>
      <c r="D30" s="480"/>
      <c r="E30" s="480"/>
      <c r="F30" s="480"/>
      <c r="G30" s="480"/>
      <c r="H30" s="480"/>
      <c r="I30" s="480"/>
      <c r="J30" s="464">
        <f>D30+E30+F30+G30+H30+I30</f>
        <v>0</v>
      </c>
      <c r="K30" s="465">
        <f>C30+J30</f>
        <v>0</v>
      </c>
      <c r="L30" s="502"/>
    </row>
    <row r="31" spans="1:12" s="180" customFormat="1" ht="12" customHeight="1" thickBot="1">
      <c r="A31" s="466" t="s">
        <v>153</v>
      </c>
      <c r="B31" s="482" t="s">
        <v>463</v>
      </c>
      <c r="C31" s="483"/>
      <c r="D31" s="483"/>
      <c r="E31" s="483"/>
      <c r="F31" s="483"/>
      <c r="G31" s="483"/>
      <c r="H31" s="483"/>
      <c r="I31" s="483"/>
      <c r="J31" s="464">
        <f>D31+E31+F31+G31+H31+I31</f>
        <v>0</v>
      </c>
      <c r="K31" s="465">
        <f>C31+J31</f>
        <v>0</v>
      </c>
      <c r="L31" s="502"/>
    </row>
    <row r="32" spans="1:12" s="180" customFormat="1" ht="12" customHeight="1" thickBot="1">
      <c r="A32" s="473" t="s">
        <v>7</v>
      </c>
      <c r="B32" s="380" t="s">
        <v>464</v>
      </c>
      <c r="C32" s="477">
        <f aca="true" t="shared" si="5" ref="C32:J32">+C33+C34+C35</f>
        <v>0</v>
      </c>
      <c r="D32" s="460">
        <f t="shared" si="5"/>
        <v>0</v>
      </c>
      <c r="E32" s="460">
        <f t="shared" si="5"/>
        <v>0</v>
      </c>
      <c r="F32" s="460">
        <f t="shared" si="5"/>
        <v>0</v>
      </c>
      <c r="G32" s="460">
        <f t="shared" si="5"/>
        <v>0</v>
      </c>
      <c r="H32" s="460">
        <f t="shared" si="5"/>
        <v>0</v>
      </c>
      <c r="I32" s="460">
        <f t="shared" si="5"/>
        <v>0</v>
      </c>
      <c r="J32" s="460">
        <f t="shared" si="5"/>
        <v>0</v>
      </c>
      <c r="K32" s="461">
        <f>+K33+K34+K35</f>
        <v>0</v>
      </c>
      <c r="L32" s="502"/>
    </row>
    <row r="33" spans="1:12" s="180" customFormat="1" ht="12" customHeight="1">
      <c r="A33" s="462" t="s">
        <v>51</v>
      </c>
      <c r="B33" s="478" t="s">
        <v>174</v>
      </c>
      <c r="C33" s="479"/>
      <c r="D33" s="479"/>
      <c r="E33" s="479"/>
      <c r="F33" s="479"/>
      <c r="G33" s="479"/>
      <c r="H33" s="479"/>
      <c r="I33" s="479"/>
      <c r="J33" s="464">
        <f>D33+E33+F33+G33+H33+I33</f>
        <v>0</v>
      </c>
      <c r="K33" s="465">
        <f>C33+J33</f>
        <v>0</v>
      </c>
      <c r="L33" s="502"/>
    </row>
    <row r="34" spans="1:12" s="180" customFormat="1" ht="12" customHeight="1">
      <c r="A34" s="462" t="s">
        <v>52</v>
      </c>
      <c r="B34" s="481" t="s">
        <v>175</v>
      </c>
      <c r="C34" s="480"/>
      <c r="D34" s="480"/>
      <c r="E34" s="480"/>
      <c r="F34" s="480"/>
      <c r="G34" s="480"/>
      <c r="H34" s="480"/>
      <c r="I34" s="480"/>
      <c r="J34" s="464">
        <f>D34+E34+F34+G34+H34+I34</f>
        <v>0</v>
      </c>
      <c r="K34" s="465">
        <f>C34+J34</f>
        <v>0</v>
      </c>
      <c r="L34" s="502"/>
    </row>
    <row r="35" spans="1:12" s="180" customFormat="1" ht="12" customHeight="1" thickBot="1">
      <c r="A35" s="466" t="s">
        <v>53</v>
      </c>
      <c r="B35" s="482" t="s">
        <v>176</v>
      </c>
      <c r="C35" s="483"/>
      <c r="D35" s="483"/>
      <c r="E35" s="483"/>
      <c r="F35" s="483"/>
      <c r="G35" s="483"/>
      <c r="H35" s="483"/>
      <c r="I35" s="483"/>
      <c r="J35" s="464">
        <f>D35+E35+F35+G35+H35+I35</f>
        <v>0</v>
      </c>
      <c r="K35" s="484">
        <f>C35+J35</f>
        <v>0</v>
      </c>
      <c r="L35" s="502"/>
    </row>
    <row r="36" spans="1:12" s="177" customFormat="1" ht="12" customHeight="1" thickBot="1">
      <c r="A36" s="473" t="s">
        <v>8</v>
      </c>
      <c r="B36" s="380" t="s">
        <v>258</v>
      </c>
      <c r="C36" s="474"/>
      <c r="D36" s="474"/>
      <c r="E36" s="474"/>
      <c r="F36" s="474"/>
      <c r="G36" s="474"/>
      <c r="H36" s="474"/>
      <c r="I36" s="474"/>
      <c r="J36" s="460">
        <f>D36+E36+F36+G36+H36+I36</f>
        <v>0</v>
      </c>
      <c r="K36" s="476">
        <f>C36+J36</f>
        <v>0</v>
      </c>
      <c r="L36" s="185"/>
    </row>
    <row r="37" spans="1:12" s="177" customFormat="1" ht="12" customHeight="1" thickBot="1">
      <c r="A37" s="473" t="s">
        <v>9</v>
      </c>
      <c r="B37" s="380" t="s">
        <v>465</v>
      </c>
      <c r="C37" s="474"/>
      <c r="D37" s="474"/>
      <c r="E37" s="474"/>
      <c r="F37" s="474"/>
      <c r="G37" s="474"/>
      <c r="H37" s="474"/>
      <c r="I37" s="474"/>
      <c r="J37" s="485">
        <f>D37+E37+F37+G37+H37+I37</f>
        <v>0</v>
      </c>
      <c r="K37" s="465">
        <f>C37+J37</f>
        <v>0</v>
      </c>
      <c r="L37" s="185"/>
    </row>
    <row r="38" spans="1:12" s="177" customFormat="1" ht="12" customHeight="1" thickBot="1">
      <c r="A38" s="458" t="s">
        <v>10</v>
      </c>
      <c r="B38" s="380" t="s">
        <v>466</v>
      </c>
      <c r="C38" s="477">
        <f aca="true" t="shared" si="6" ref="C38:K38">+C10+C22+C27+C28+C32+C36+C37</f>
        <v>18184324</v>
      </c>
      <c r="D38" s="460">
        <f t="shared" si="6"/>
        <v>0</v>
      </c>
      <c r="E38" s="460">
        <f t="shared" si="6"/>
        <v>0</v>
      </c>
      <c r="F38" s="460">
        <f t="shared" si="6"/>
        <v>0</v>
      </c>
      <c r="G38" s="460">
        <f t="shared" si="6"/>
        <v>0</v>
      </c>
      <c r="H38" s="460">
        <f t="shared" si="6"/>
        <v>0</v>
      </c>
      <c r="I38" s="460">
        <f t="shared" si="6"/>
        <v>0</v>
      </c>
      <c r="J38" s="460">
        <f t="shared" si="6"/>
        <v>0</v>
      </c>
      <c r="K38" s="461">
        <f t="shared" si="6"/>
        <v>18184324</v>
      </c>
      <c r="L38" s="185"/>
    </row>
    <row r="39" spans="1:12" s="177" customFormat="1" ht="12" customHeight="1" thickBot="1">
      <c r="A39" s="486" t="s">
        <v>11</v>
      </c>
      <c r="B39" s="380" t="s">
        <v>467</v>
      </c>
      <c r="C39" s="477">
        <f aca="true" t="shared" si="7" ref="C39:J39">+C40+C41+C42</f>
        <v>87982367</v>
      </c>
      <c r="D39" s="460">
        <f t="shared" si="7"/>
        <v>-184034</v>
      </c>
      <c r="E39" s="460">
        <f t="shared" si="7"/>
        <v>0</v>
      </c>
      <c r="F39" s="460">
        <f t="shared" si="7"/>
        <v>0</v>
      </c>
      <c r="G39" s="460">
        <f t="shared" si="7"/>
        <v>0</v>
      </c>
      <c r="H39" s="460">
        <f t="shared" si="7"/>
        <v>0</v>
      </c>
      <c r="I39" s="460">
        <f t="shared" si="7"/>
        <v>0</v>
      </c>
      <c r="J39" s="460">
        <f t="shared" si="7"/>
        <v>-184034</v>
      </c>
      <c r="K39" s="461">
        <f>+K40+K41+K42</f>
        <v>87798333</v>
      </c>
      <c r="L39" s="185"/>
    </row>
    <row r="40" spans="1:12" s="177" customFormat="1" ht="12" customHeight="1">
      <c r="A40" s="462" t="s">
        <v>468</v>
      </c>
      <c r="B40" s="478" t="s">
        <v>124</v>
      </c>
      <c r="C40" s="479">
        <v>619177</v>
      </c>
      <c r="D40" s="479">
        <v>-39434</v>
      </c>
      <c r="E40" s="479"/>
      <c r="F40" s="479"/>
      <c r="G40" s="479"/>
      <c r="H40" s="479"/>
      <c r="I40" s="479"/>
      <c r="J40" s="464">
        <f>D40+E40+F40+G40+H40+I40</f>
        <v>-39434</v>
      </c>
      <c r="K40" s="465">
        <f>C40+J40</f>
        <v>579743</v>
      </c>
      <c r="L40" s="185"/>
    </row>
    <row r="41" spans="1:12" s="177" customFormat="1" ht="12" customHeight="1">
      <c r="A41" s="462" t="s">
        <v>469</v>
      </c>
      <c r="B41" s="481" t="s">
        <v>470</v>
      </c>
      <c r="C41" s="480"/>
      <c r="D41" s="480"/>
      <c r="E41" s="480"/>
      <c r="F41" s="480"/>
      <c r="G41" s="480"/>
      <c r="H41" s="480"/>
      <c r="I41" s="480"/>
      <c r="J41" s="464">
        <f>D41+E41+F41+G41+H41+I41</f>
        <v>0</v>
      </c>
      <c r="K41" s="469">
        <f>C41+J41</f>
        <v>0</v>
      </c>
      <c r="L41" s="185"/>
    </row>
    <row r="42" spans="1:12" s="180" customFormat="1" ht="12" customHeight="1" thickBot="1">
      <c r="A42" s="466" t="s">
        <v>471</v>
      </c>
      <c r="B42" s="487" t="s">
        <v>472</v>
      </c>
      <c r="C42" s="488">
        <v>87363190</v>
      </c>
      <c r="D42" s="488">
        <v>-144600</v>
      </c>
      <c r="E42" s="488"/>
      <c r="F42" s="488"/>
      <c r="G42" s="488"/>
      <c r="H42" s="488"/>
      <c r="I42" s="488"/>
      <c r="J42" s="464">
        <f>D42+E42+F42+G42+H42+I42</f>
        <v>-144600</v>
      </c>
      <c r="K42" s="472">
        <f>C42+J42</f>
        <v>87218590</v>
      </c>
      <c r="L42" s="502"/>
    </row>
    <row r="43" spans="1:12" s="180" customFormat="1" ht="12.75" customHeight="1" thickBot="1">
      <c r="A43" s="486" t="s">
        <v>12</v>
      </c>
      <c r="B43" s="489" t="s">
        <v>473</v>
      </c>
      <c r="C43" s="477">
        <f aca="true" t="shared" si="8" ref="C43:J43">+C38+C39</f>
        <v>106166691</v>
      </c>
      <c r="D43" s="460">
        <f t="shared" si="8"/>
        <v>-184034</v>
      </c>
      <c r="E43" s="460">
        <f t="shared" si="8"/>
        <v>0</v>
      </c>
      <c r="F43" s="460">
        <f t="shared" si="8"/>
        <v>0</v>
      </c>
      <c r="G43" s="460">
        <f t="shared" si="8"/>
        <v>0</v>
      </c>
      <c r="H43" s="460">
        <f t="shared" si="8"/>
        <v>0</v>
      </c>
      <c r="I43" s="460">
        <f t="shared" si="8"/>
        <v>0</v>
      </c>
      <c r="J43" s="460">
        <f t="shared" si="8"/>
        <v>-184034</v>
      </c>
      <c r="K43" s="461">
        <f>+K38+K39</f>
        <v>105982657</v>
      </c>
      <c r="L43" s="502"/>
    </row>
    <row r="44" spans="1:12" s="174" customFormat="1" ht="13.5" customHeight="1" thickBot="1">
      <c r="A44" s="557" t="s">
        <v>36</v>
      </c>
      <c r="B44" s="573"/>
      <c r="C44" s="573"/>
      <c r="D44" s="573"/>
      <c r="E44" s="573"/>
      <c r="F44" s="573"/>
      <c r="G44" s="573"/>
      <c r="H44" s="573"/>
      <c r="I44" s="573"/>
      <c r="J44" s="573"/>
      <c r="K44" s="574"/>
      <c r="L44" s="503"/>
    </row>
    <row r="45" spans="1:11" s="185" customFormat="1" ht="12" customHeight="1" thickBot="1">
      <c r="A45" s="473" t="s">
        <v>3</v>
      </c>
      <c r="B45" s="380" t="s">
        <v>474</v>
      </c>
      <c r="C45" s="490">
        <f aca="true" t="shared" si="9" ref="C45:J45">SUM(C46:C50)</f>
        <v>106166691</v>
      </c>
      <c r="D45" s="490">
        <f t="shared" si="9"/>
        <v>-184034</v>
      </c>
      <c r="E45" s="490">
        <f t="shared" si="9"/>
        <v>-100000</v>
      </c>
      <c r="F45" s="490">
        <f t="shared" si="9"/>
        <v>0</v>
      </c>
      <c r="G45" s="490">
        <f t="shared" si="9"/>
        <v>0</v>
      </c>
      <c r="H45" s="490">
        <f t="shared" si="9"/>
        <v>0</v>
      </c>
      <c r="I45" s="490">
        <f t="shared" si="9"/>
        <v>0</v>
      </c>
      <c r="J45" s="490">
        <f t="shared" si="9"/>
        <v>-284034</v>
      </c>
      <c r="K45" s="476">
        <f>SUM(K46:K50)</f>
        <v>105882657</v>
      </c>
    </row>
    <row r="46" spans="1:12" ht="12" customHeight="1">
      <c r="A46" s="466" t="s">
        <v>58</v>
      </c>
      <c r="B46" s="382" t="s">
        <v>32</v>
      </c>
      <c r="C46" s="491">
        <v>53322619</v>
      </c>
      <c r="D46" s="491">
        <v>-88000</v>
      </c>
      <c r="E46" s="491"/>
      <c r="F46" s="491"/>
      <c r="G46" s="491"/>
      <c r="H46" s="491"/>
      <c r="I46" s="491"/>
      <c r="J46" s="492">
        <f>D46+E46+F46+G46+H46+I46</f>
        <v>-88000</v>
      </c>
      <c r="K46" s="493">
        <f>C46+J46</f>
        <v>53234619</v>
      </c>
      <c r="L46" s="501"/>
    </row>
    <row r="47" spans="1:12" ht="12" customHeight="1">
      <c r="A47" s="466" t="s">
        <v>59</v>
      </c>
      <c r="B47" s="357" t="s">
        <v>101</v>
      </c>
      <c r="C47" s="494">
        <v>10724192</v>
      </c>
      <c r="D47" s="494">
        <v>-17160</v>
      </c>
      <c r="E47" s="494"/>
      <c r="F47" s="494"/>
      <c r="G47" s="494"/>
      <c r="H47" s="494"/>
      <c r="I47" s="494"/>
      <c r="J47" s="495">
        <f>D47+E47+F47+G47+H47+I47</f>
        <v>-17160</v>
      </c>
      <c r="K47" s="496">
        <f>C47+J47</f>
        <v>10707032</v>
      </c>
      <c r="L47" s="501"/>
    </row>
    <row r="48" spans="1:12" ht="12" customHeight="1">
      <c r="A48" s="466" t="s">
        <v>60</v>
      </c>
      <c r="B48" s="357" t="s">
        <v>77</v>
      </c>
      <c r="C48" s="494">
        <v>42119880</v>
      </c>
      <c r="D48" s="494">
        <v>-78874</v>
      </c>
      <c r="E48" s="494">
        <v>-100000</v>
      </c>
      <c r="F48" s="494"/>
      <c r="G48" s="494"/>
      <c r="H48" s="494"/>
      <c r="I48" s="494"/>
      <c r="J48" s="495">
        <f>D48+E48+F48+G48+H48+I48</f>
        <v>-178874</v>
      </c>
      <c r="K48" s="496">
        <f>C48+J48</f>
        <v>41941006</v>
      </c>
      <c r="L48" s="501"/>
    </row>
    <row r="49" spans="1:12" ht="12" customHeight="1">
      <c r="A49" s="466" t="s">
        <v>61</v>
      </c>
      <c r="B49" s="357" t="s">
        <v>102</v>
      </c>
      <c r="C49" s="494"/>
      <c r="D49" s="494"/>
      <c r="E49" s="494"/>
      <c r="F49" s="494"/>
      <c r="G49" s="494"/>
      <c r="H49" s="494"/>
      <c r="I49" s="494"/>
      <c r="J49" s="495">
        <f>D49+E49+F49+G49+H49+I49</f>
        <v>0</v>
      </c>
      <c r="K49" s="496">
        <f>C49+J49</f>
        <v>0</v>
      </c>
      <c r="L49" s="501"/>
    </row>
    <row r="50" spans="1:12" ht="12" customHeight="1" thickBot="1">
      <c r="A50" s="466" t="s">
        <v>78</v>
      </c>
      <c r="B50" s="357" t="s">
        <v>103</v>
      </c>
      <c r="C50" s="494"/>
      <c r="D50" s="494"/>
      <c r="E50" s="494"/>
      <c r="F50" s="494"/>
      <c r="G50" s="494"/>
      <c r="H50" s="494"/>
      <c r="I50" s="494"/>
      <c r="J50" s="495">
        <f>D50+E50+F50+G50+H50+I50</f>
        <v>0</v>
      </c>
      <c r="K50" s="496">
        <f>C50+J50</f>
        <v>0</v>
      </c>
      <c r="L50" s="501"/>
    </row>
    <row r="51" spans="1:12" ht="12" customHeight="1" thickBot="1">
      <c r="A51" s="473" t="s">
        <v>4</v>
      </c>
      <c r="B51" s="380" t="s">
        <v>475</v>
      </c>
      <c r="C51" s="490">
        <f aca="true" t="shared" si="10" ref="C51:J51">SUM(C52:C54)</f>
        <v>0</v>
      </c>
      <c r="D51" s="490">
        <f t="shared" si="10"/>
        <v>0</v>
      </c>
      <c r="E51" s="490">
        <f t="shared" si="10"/>
        <v>100000</v>
      </c>
      <c r="F51" s="490">
        <f t="shared" si="10"/>
        <v>0</v>
      </c>
      <c r="G51" s="490">
        <f t="shared" si="10"/>
        <v>0</v>
      </c>
      <c r="H51" s="490">
        <f t="shared" si="10"/>
        <v>0</v>
      </c>
      <c r="I51" s="490">
        <f t="shared" si="10"/>
        <v>0</v>
      </c>
      <c r="J51" s="490">
        <f t="shared" si="10"/>
        <v>100000</v>
      </c>
      <c r="K51" s="476">
        <f>SUM(K52:K54)</f>
        <v>100000</v>
      </c>
      <c r="L51" s="501"/>
    </row>
    <row r="52" spans="1:11" s="185" customFormat="1" ht="12" customHeight="1">
      <c r="A52" s="466" t="s">
        <v>64</v>
      </c>
      <c r="B52" s="382" t="s">
        <v>118</v>
      </c>
      <c r="C52" s="491"/>
      <c r="D52" s="491"/>
      <c r="E52" s="491">
        <v>100000</v>
      </c>
      <c r="F52" s="491"/>
      <c r="G52" s="491"/>
      <c r="H52" s="491"/>
      <c r="I52" s="491"/>
      <c r="J52" s="492">
        <f>D52+E52+F52+G52+H52+I52</f>
        <v>100000</v>
      </c>
      <c r="K52" s="493">
        <f>C52+J52</f>
        <v>100000</v>
      </c>
    </row>
    <row r="53" spans="1:12" ht="12" customHeight="1">
      <c r="A53" s="466" t="s">
        <v>65</v>
      </c>
      <c r="B53" s="357" t="s">
        <v>105</v>
      </c>
      <c r="C53" s="494"/>
      <c r="D53" s="494"/>
      <c r="E53" s="494"/>
      <c r="F53" s="494"/>
      <c r="G53" s="494"/>
      <c r="H53" s="494"/>
      <c r="I53" s="494"/>
      <c r="J53" s="495">
        <f>D53+E53+F53+G53+H53+I53</f>
        <v>0</v>
      </c>
      <c r="K53" s="496">
        <f>C53+J53</f>
        <v>0</v>
      </c>
      <c r="L53" s="501"/>
    </row>
    <row r="54" spans="1:12" ht="12" customHeight="1">
      <c r="A54" s="466" t="s">
        <v>66</v>
      </c>
      <c r="B54" s="357" t="s">
        <v>476</v>
      </c>
      <c r="C54" s="494"/>
      <c r="D54" s="494"/>
      <c r="E54" s="494"/>
      <c r="F54" s="494"/>
      <c r="G54" s="494"/>
      <c r="H54" s="494"/>
      <c r="I54" s="494"/>
      <c r="J54" s="495">
        <f>D54+E54+F54+G54+H54+I54</f>
        <v>0</v>
      </c>
      <c r="K54" s="496">
        <f>C54+J54</f>
        <v>0</v>
      </c>
      <c r="L54" s="501"/>
    </row>
    <row r="55" spans="1:12" ht="12" customHeight="1" thickBot="1">
      <c r="A55" s="466" t="s">
        <v>67</v>
      </c>
      <c r="B55" s="357" t="s">
        <v>477</v>
      </c>
      <c r="C55" s="494"/>
      <c r="D55" s="494"/>
      <c r="E55" s="494"/>
      <c r="F55" s="494"/>
      <c r="G55" s="494"/>
      <c r="H55" s="494"/>
      <c r="I55" s="494"/>
      <c r="J55" s="495">
        <f>D55+E55+F55+G55+H55+I55</f>
        <v>0</v>
      </c>
      <c r="K55" s="496">
        <f>C55+J55</f>
        <v>0</v>
      </c>
      <c r="L55" s="501"/>
    </row>
    <row r="56" spans="1:12" ht="12" customHeight="1" thickBot="1">
      <c r="A56" s="473" t="s">
        <v>5</v>
      </c>
      <c r="B56" s="380" t="s">
        <v>478</v>
      </c>
      <c r="C56" s="497"/>
      <c r="D56" s="497"/>
      <c r="E56" s="497"/>
      <c r="F56" s="497"/>
      <c r="G56" s="497"/>
      <c r="H56" s="497"/>
      <c r="I56" s="497"/>
      <c r="J56" s="490">
        <f>D56+E56+F56+G56+H56+I56</f>
        <v>0</v>
      </c>
      <c r="K56" s="476">
        <f>C56+J56</f>
        <v>0</v>
      </c>
      <c r="L56" s="501"/>
    </row>
    <row r="57" spans="1:12" ht="12.75" customHeight="1" thickBot="1">
      <c r="A57" s="473" t="s">
        <v>6</v>
      </c>
      <c r="B57" s="498" t="s">
        <v>479</v>
      </c>
      <c r="C57" s="499">
        <f aca="true" t="shared" si="11" ref="C57:J57">+C45+C51+C56</f>
        <v>106166691</v>
      </c>
      <c r="D57" s="499">
        <f t="shared" si="11"/>
        <v>-184034</v>
      </c>
      <c r="E57" s="499">
        <f t="shared" si="11"/>
        <v>0</v>
      </c>
      <c r="F57" s="499">
        <f t="shared" si="11"/>
        <v>0</v>
      </c>
      <c r="G57" s="499">
        <f t="shared" si="11"/>
        <v>0</v>
      </c>
      <c r="H57" s="499">
        <f t="shared" si="11"/>
        <v>0</v>
      </c>
      <c r="I57" s="499">
        <f t="shared" si="11"/>
        <v>0</v>
      </c>
      <c r="J57" s="499">
        <f t="shared" si="11"/>
        <v>-184034</v>
      </c>
      <c r="K57" s="203">
        <f>+K45+K51+K56</f>
        <v>105982657</v>
      </c>
      <c r="L57" s="501"/>
    </row>
    <row r="58" spans="1:12" ht="13.5" customHeight="1" thickBot="1">
      <c r="A58" s="500"/>
      <c r="B58" s="501"/>
      <c r="C58" s="249">
        <f>C43-C57</f>
        <v>0</v>
      </c>
      <c r="D58" s="250"/>
      <c r="E58" s="250"/>
      <c r="F58" s="250"/>
      <c r="G58" s="250"/>
      <c r="H58" s="250"/>
      <c r="I58" s="250"/>
      <c r="J58" s="250"/>
      <c r="K58" s="245">
        <f>K43-K57</f>
        <v>0</v>
      </c>
      <c r="L58" s="501"/>
    </row>
    <row r="59" spans="1:12" ht="12.75" customHeight="1" thickBot="1">
      <c r="A59" s="36" t="s">
        <v>363</v>
      </c>
      <c r="B59" s="37"/>
      <c r="C59" s="212">
        <v>18</v>
      </c>
      <c r="D59" s="212"/>
      <c r="E59" s="212"/>
      <c r="F59" s="212"/>
      <c r="G59" s="212"/>
      <c r="H59" s="212"/>
      <c r="I59" s="212"/>
      <c r="J59" s="202">
        <f>D59+E59+F59+G59+H59+I59</f>
        <v>0</v>
      </c>
      <c r="K59" s="203">
        <f>C59+J59</f>
        <v>18</v>
      </c>
      <c r="L59" s="501"/>
    </row>
    <row r="60" spans="1:11" ht="12.75" customHeight="1" thickBot="1">
      <c r="A60" s="36" t="s">
        <v>116</v>
      </c>
      <c r="B60" s="37"/>
      <c r="C60" s="212"/>
      <c r="D60" s="212"/>
      <c r="E60" s="212"/>
      <c r="F60" s="212"/>
      <c r="G60" s="212"/>
      <c r="H60" s="212"/>
      <c r="I60" s="212"/>
      <c r="J60" s="202">
        <f>D60+E60+F60+G60+H60+I60</f>
        <v>0</v>
      </c>
      <c r="K60" s="203">
        <f>C60+J60</f>
        <v>0</v>
      </c>
    </row>
  </sheetData>
  <sheetProtection formatCells="0"/>
  <mergeCells count="16"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A9:K9"/>
    <mergeCell ref="A44:K44"/>
    <mergeCell ref="G1:K1"/>
    <mergeCell ref="B2:J2"/>
    <mergeCell ref="B3:J3"/>
    <mergeCell ref="A5:A7"/>
    <mergeCell ref="B5:B7"/>
  </mergeCells>
  <printOptions horizontalCentered="1"/>
  <pageMargins left="0.5118110236220472" right="0.5118110236220472" top="0.35433070866141736" bottom="0.2755905511811024" header="0.31496062992125984" footer="0.31496062992125984"/>
  <pageSetup horizontalDpi="600" verticalDpi="600" orientation="landscape" paperSize="9" scale="7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K60"/>
  <sheetViews>
    <sheetView zoomScale="120" zoomScaleNormal="120" workbookViewId="0" topLeftCell="A1">
      <selection activeCell="M9" sqref="M9"/>
    </sheetView>
  </sheetViews>
  <sheetFormatPr defaultColWidth="9.00390625" defaultRowHeight="12.75"/>
  <cols>
    <col min="1" max="1" width="13.875" style="186" customWidth="1"/>
    <col min="2" max="2" width="60.625" style="173" customWidth="1"/>
    <col min="3" max="3" width="15.875" style="173" customWidth="1"/>
    <col min="4" max="10" width="13.875" style="173" customWidth="1"/>
    <col min="11" max="11" width="15.875" style="173" customWidth="1"/>
    <col min="12" max="16384" width="9.375" style="173" customWidth="1"/>
  </cols>
  <sheetData>
    <row r="1" spans="1:11" s="170" customFormat="1" ht="15.75" customHeight="1" thickBot="1">
      <c r="A1" s="213"/>
      <c r="B1" s="214"/>
      <c r="C1" s="214"/>
      <c r="D1" s="214"/>
      <c r="E1" s="214"/>
      <c r="F1" s="214"/>
      <c r="G1" s="214"/>
      <c r="H1" s="509" t="s">
        <v>589</v>
      </c>
      <c r="I1" s="509"/>
      <c r="J1" s="509"/>
      <c r="K1" s="169"/>
    </row>
    <row r="2" spans="1:11" s="171" customFormat="1" ht="36">
      <c r="A2" s="215" t="s">
        <v>453</v>
      </c>
      <c r="B2" s="578" t="s">
        <v>537</v>
      </c>
      <c r="C2" s="579"/>
      <c r="D2" s="579"/>
      <c r="E2" s="579"/>
      <c r="F2" s="579"/>
      <c r="G2" s="579"/>
      <c r="H2" s="579"/>
      <c r="I2" s="579"/>
      <c r="J2" s="579"/>
      <c r="K2" s="216" t="s">
        <v>434</v>
      </c>
    </row>
    <row r="3" spans="1:11" s="171" customFormat="1" ht="22.5" customHeight="1" thickBot="1">
      <c r="A3" s="217" t="s">
        <v>114</v>
      </c>
      <c r="B3" s="580" t="s">
        <v>483</v>
      </c>
      <c r="C3" s="581"/>
      <c r="D3" s="581"/>
      <c r="E3" s="581"/>
      <c r="F3" s="581"/>
      <c r="G3" s="581"/>
      <c r="H3" s="581"/>
      <c r="I3" s="581"/>
      <c r="J3" s="581"/>
      <c r="K3" s="218" t="s">
        <v>34</v>
      </c>
    </row>
    <row r="4" spans="1:11" s="171" customFormat="1" ht="12.75" customHeight="1" thickBot="1">
      <c r="A4" s="219"/>
      <c r="B4" s="220"/>
      <c r="C4" s="221"/>
      <c r="D4" s="221"/>
      <c r="E4" s="221"/>
      <c r="F4" s="221"/>
      <c r="G4" s="221"/>
      <c r="H4" s="221"/>
      <c r="I4" s="221"/>
      <c r="J4" s="221"/>
      <c r="K4" s="222" t="s">
        <v>425</v>
      </c>
    </row>
    <row r="5" spans="1:11" s="172" customFormat="1" ht="13.5" customHeight="1">
      <c r="A5" s="585" t="s">
        <v>46</v>
      </c>
      <c r="B5" s="582" t="s">
        <v>2</v>
      </c>
      <c r="C5" s="582" t="s">
        <v>480</v>
      </c>
      <c r="D5" s="582" t="str">
        <f>CONCATENATE('RM_9.1.sz.mell'!D5:I5)</f>
        <v>1. sz. módosítás </v>
      </c>
      <c r="E5" s="582" t="str">
        <f>CONCATENATE('RM_9.1.sz.mell'!E5)</f>
        <v>.2. sz. módosítás </v>
      </c>
      <c r="F5" s="582" t="str">
        <f>CONCATENATE('RM_9.1.sz.mell'!F5)</f>
        <v>3. sz. módosítás </v>
      </c>
      <c r="G5" s="582" t="str">
        <f>CONCATENATE('RM_9.1.sz.mell'!G5)</f>
        <v>4. sz. módosítás </v>
      </c>
      <c r="H5" s="582" t="str">
        <f>CONCATENATE('RM_9.1.sz.mell'!H5)</f>
        <v>.5. sz. módosítás </v>
      </c>
      <c r="I5" s="582" t="str">
        <f>CONCATENATE('RM_9.1.sz.mell'!I5)</f>
        <v>6. sz. módosítás </v>
      </c>
      <c r="J5" s="582" t="s">
        <v>481</v>
      </c>
      <c r="K5" s="570" t="s">
        <v>557</v>
      </c>
    </row>
    <row r="6" spans="1:11" ht="12.75" customHeight="1">
      <c r="A6" s="586"/>
      <c r="B6" s="583"/>
      <c r="C6" s="588"/>
      <c r="D6" s="588"/>
      <c r="E6" s="588"/>
      <c r="F6" s="588"/>
      <c r="G6" s="588"/>
      <c r="H6" s="588"/>
      <c r="I6" s="588"/>
      <c r="J6" s="588"/>
      <c r="K6" s="571"/>
    </row>
    <row r="7" spans="1:11" s="174" customFormat="1" ht="9.75" customHeight="1" thickBot="1">
      <c r="A7" s="587"/>
      <c r="B7" s="584"/>
      <c r="C7" s="589"/>
      <c r="D7" s="589"/>
      <c r="E7" s="589"/>
      <c r="F7" s="589"/>
      <c r="G7" s="589"/>
      <c r="H7" s="589"/>
      <c r="I7" s="589"/>
      <c r="J7" s="589"/>
      <c r="K7" s="572"/>
    </row>
    <row r="8" spans="1:11" s="187" customFormat="1" ht="10.5" customHeight="1" thickBot="1">
      <c r="A8" s="224" t="s">
        <v>343</v>
      </c>
      <c r="B8" s="225" t="s">
        <v>344</v>
      </c>
      <c r="C8" s="225" t="s">
        <v>345</v>
      </c>
      <c r="D8" s="225" t="s">
        <v>347</v>
      </c>
      <c r="E8" s="225" t="s">
        <v>346</v>
      </c>
      <c r="F8" s="225" t="s">
        <v>369</v>
      </c>
      <c r="G8" s="225" t="s">
        <v>349</v>
      </c>
      <c r="H8" s="225" t="s">
        <v>350</v>
      </c>
      <c r="I8" s="225" t="s">
        <v>441</v>
      </c>
      <c r="J8" s="226" t="s">
        <v>442</v>
      </c>
      <c r="K8" s="227" t="s">
        <v>443</v>
      </c>
    </row>
    <row r="9" spans="1:11" s="187" customFormat="1" ht="10.5" customHeight="1" thickBot="1">
      <c r="A9" s="575" t="s">
        <v>35</v>
      </c>
      <c r="B9" s="576"/>
      <c r="C9" s="576"/>
      <c r="D9" s="576"/>
      <c r="E9" s="576"/>
      <c r="F9" s="576"/>
      <c r="G9" s="576"/>
      <c r="H9" s="576"/>
      <c r="I9" s="576"/>
      <c r="J9" s="576"/>
      <c r="K9" s="577"/>
    </row>
    <row r="10" spans="1:11" s="177" customFormat="1" ht="12" customHeight="1" thickBot="1">
      <c r="A10" s="458" t="s">
        <v>3</v>
      </c>
      <c r="B10" s="459" t="s">
        <v>454</v>
      </c>
      <c r="C10" s="460">
        <f>SUM(C11:C21)</f>
        <v>600000</v>
      </c>
      <c r="D10" s="460">
        <f aca="true" t="shared" si="0" ref="D10:K10">SUM(D11:D21)</f>
        <v>0</v>
      </c>
      <c r="E10" s="460">
        <f t="shared" si="0"/>
        <v>0</v>
      </c>
      <c r="F10" s="460">
        <f t="shared" si="0"/>
        <v>0</v>
      </c>
      <c r="G10" s="460">
        <f t="shared" si="0"/>
        <v>0</v>
      </c>
      <c r="H10" s="460">
        <f t="shared" si="0"/>
        <v>0</v>
      </c>
      <c r="I10" s="460">
        <f t="shared" si="0"/>
        <v>0</v>
      </c>
      <c r="J10" s="460">
        <f t="shared" si="0"/>
        <v>0</v>
      </c>
      <c r="K10" s="460">
        <f t="shared" si="0"/>
        <v>600000</v>
      </c>
    </row>
    <row r="11" spans="1:11" s="177" customFormat="1" ht="12" customHeight="1">
      <c r="A11" s="504" t="s">
        <v>58</v>
      </c>
      <c r="B11" s="352" t="s">
        <v>160</v>
      </c>
      <c r="C11" s="505"/>
      <c r="D11" s="505"/>
      <c r="E11" s="505"/>
      <c r="F11" s="505"/>
      <c r="G11" s="505"/>
      <c r="H11" s="505"/>
      <c r="I11" s="505"/>
      <c r="J11" s="506">
        <f>D11+E11+F11+G11+H11+I11</f>
        <v>0</v>
      </c>
      <c r="K11" s="465">
        <f>C11+J11</f>
        <v>0</v>
      </c>
    </row>
    <row r="12" spans="1:11" s="177" customFormat="1" ht="12" customHeight="1">
      <c r="A12" s="466" t="s">
        <v>59</v>
      </c>
      <c r="B12" s="357" t="s">
        <v>161</v>
      </c>
      <c r="C12" s="467"/>
      <c r="D12" s="467"/>
      <c r="E12" s="467"/>
      <c r="F12" s="467"/>
      <c r="G12" s="467"/>
      <c r="H12" s="467"/>
      <c r="I12" s="467"/>
      <c r="J12" s="468">
        <f aca="true" t="shared" si="1" ref="J12:J21">D12+E12+F12+G12+H12+I12</f>
        <v>0</v>
      </c>
      <c r="K12" s="465">
        <f aca="true" t="shared" si="2" ref="K12:K21">C12+J12</f>
        <v>0</v>
      </c>
    </row>
    <row r="13" spans="1:11" s="177" customFormat="1" ht="12" customHeight="1">
      <c r="A13" s="466" t="s">
        <v>60</v>
      </c>
      <c r="B13" s="357" t="s">
        <v>162</v>
      </c>
      <c r="C13" s="467"/>
      <c r="D13" s="467"/>
      <c r="E13" s="467"/>
      <c r="F13" s="467"/>
      <c r="G13" s="467"/>
      <c r="H13" s="467"/>
      <c r="I13" s="467"/>
      <c r="J13" s="468">
        <f t="shared" si="1"/>
        <v>0</v>
      </c>
      <c r="K13" s="465">
        <f t="shared" si="2"/>
        <v>0</v>
      </c>
    </row>
    <row r="14" spans="1:11" s="177" customFormat="1" ht="12" customHeight="1">
      <c r="A14" s="466" t="s">
        <v>61</v>
      </c>
      <c r="B14" s="357" t="s">
        <v>163</v>
      </c>
      <c r="C14" s="467">
        <v>600000</v>
      </c>
      <c r="D14" s="467"/>
      <c r="E14" s="467"/>
      <c r="F14" s="467"/>
      <c r="G14" s="467"/>
      <c r="H14" s="467"/>
      <c r="I14" s="467"/>
      <c r="J14" s="468">
        <f t="shared" si="1"/>
        <v>0</v>
      </c>
      <c r="K14" s="465">
        <f t="shared" si="2"/>
        <v>600000</v>
      </c>
    </row>
    <row r="15" spans="1:11" s="177" customFormat="1" ht="12" customHeight="1">
      <c r="A15" s="466" t="s">
        <v>78</v>
      </c>
      <c r="B15" s="357" t="s">
        <v>164</v>
      </c>
      <c r="C15" s="467"/>
      <c r="D15" s="467"/>
      <c r="E15" s="467"/>
      <c r="F15" s="467"/>
      <c r="G15" s="467"/>
      <c r="H15" s="467"/>
      <c r="I15" s="467"/>
      <c r="J15" s="468">
        <f t="shared" si="1"/>
        <v>0</v>
      </c>
      <c r="K15" s="465">
        <f t="shared" si="2"/>
        <v>0</v>
      </c>
    </row>
    <row r="16" spans="1:11" s="177" customFormat="1" ht="12" customHeight="1">
      <c r="A16" s="466" t="s">
        <v>62</v>
      </c>
      <c r="B16" s="357" t="s">
        <v>455</v>
      </c>
      <c r="C16" s="467"/>
      <c r="D16" s="467"/>
      <c r="E16" s="467"/>
      <c r="F16" s="467"/>
      <c r="G16" s="467"/>
      <c r="H16" s="467"/>
      <c r="I16" s="467"/>
      <c r="J16" s="468">
        <f t="shared" si="1"/>
        <v>0</v>
      </c>
      <c r="K16" s="465">
        <f t="shared" si="2"/>
        <v>0</v>
      </c>
    </row>
    <row r="17" spans="1:11" s="177" customFormat="1" ht="12" customHeight="1">
      <c r="A17" s="466" t="s">
        <v>63</v>
      </c>
      <c r="B17" s="384" t="s">
        <v>456</v>
      </c>
      <c r="C17" s="467"/>
      <c r="D17" s="467"/>
      <c r="E17" s="467"/>
      <c r="F17" s="467"/>
      <c r="G17" s="467"/>
      <c r="H17" s="467"/>
      <c r="I17" s="467"/>
      <c r="J17" s="468">
        <f t="shared" si="1"/>
        <v>0</v>
      </c>
      <c r="K17" s="465">
        <f t="shared" si="2"/>
        <v>0</v>
      </c>
    </row>
    <row r="18" spans="1:11" s="177" customFormat="1" ht="12" customHeight="1">
      <c r="A18" s="466" t="s">
        <v>70</v>
      </c>
      <c r="B18" s="357" t="s">
        <v>167</v>
      </c>
      <c r="C18" s="467"/>
      <c r="D18" s="467"/>
      <c r="E18" s="467"/>
      <c r="F18" s="467"/>
      <c r="G18" s="467"/>
      <c r="H18" s="467"/>
      <c r="I18" s="467"/>
      <c r="J18" s="468">
        <f t="shared" si="1"/>
        <v>0</v>
      </c>
      <c r="K18" s="465">
        <f t="shared" si="2"/>
        <v>0</v>
      </c>
    </row>
    <row r="19" spans="1:11" s="180" customFormat="1" ht="12" customHeight="1">
      <c r="A19" s="466" t="s">
        <v>71</v>
      </c>
      <c r="B19" s="357" t="s">
        <v>168</v>
      </c>
      <c r="C19" s="467"/>
      <c r="D19" s="467"/>
      <c r="E19" s="467"/>
      <c r="F19" s="467"/>
      <c r="G19" s="467"/>
      <c r="H19" s="467"/>
      <c r="I19" s="467"/>
      <c r="J19" s="468">
        <f t="shared" si="1"/>
        <v>0</v>
      </c>
      <c r="K19" s="465">
        <f t="shared" si="2"/>
        <v>0</v>
      </c>
    </row>
    <row r="20" spans="1:11" s="180" customFormat="1" ht="12" customHeight="1">
      <c r="A20" s="466" t="s">
        <v>72</v>
      </c>
      <c r="B20" s="357" t="s">
        <v>293</v>
      </c>
      <c r="C20" s="467"/>
      <c r="D20" s="467"/>
      <c r="E20" s="467"/>
      <c r="F20" s="467"/>
      <c r="G20" s="467"/>
      <c r="H20" s="467"/>
      <c r="I20" s="467"/>
      <c r="J20" s="468">
        <f t="shared" si="1"/>
        <v>0</v>
      </c>
      <c r="K20" s="465">
        <f t="shared" si="2"/>
        <v>0</v>
      </c>
    </row>
    <row r="21" spans="1:11" s="180" customFormat="1" ht="12" customHeight="1" thickBot="1">
      <c r="A21" s="507" t="s">
        <v>73</v>
      </c>
      <c r="B21" s="384" t="s">
        <v>169</v>
      </c>
      <c r="C21" s="470"/>
      <c r="D21" s="470"/>
      <c r="E21" s="470"/>
      <c r="F21" s="470"/>
      <c r="G21" s="470"/>
      <c r="H21" s="470"/>
      <c r="I21" s="470"/>
      <c r="J21" s="508">
        <f t="shared" si="1"/>
        <v>0</v>
      </c>
      <c r="K21" s="465">
        <f t="shared" si="2"/>
        <v>0</v>
      </c>
    </row>
    <row r="22" spans="1:11" s="177" customFormat="1" ht="12" customHeight="1" thickBot="1">
      <c r="A22" s="458" t="s">
        <v>4</v>
      </c>
      <c r="B22" s="459" t="s">
        <v>457</v>
      </c>
      <c r="C22" s="460">
        <f aca="true" t="shared" si="3" ref="C22:J22">SUM(C23:C25)</f>
        <v>0</v>
      </c>
      <c r="D22" s="460">
        <f t="shared" si="3"/>
        <v>0</v>
      </c>
      <c r="E22" s="460">
        <f t="shared" si="3"/>
        <v>0</v>
      </c>
      <c r="F22" s="460">
        <f t="shared" si="3"/>
        <v>0</v>
      </c>
      <c r="G22" s="460">
        <f t="shared" si="3"/>
        <v>0</v>
      </c>
      <c r="H22" s="460">
        <f t="shared" si="3"/>
        <v>0</v>
      </c>
      <c r="I22" s="460">
        <f t="shared" si="3"/>
        <v>0</v>
      </c>
      <c r="J22" s="460">
        <f t="shared" si="3"/>
        <v>0</v>
      </c>
      <c r="K22" s="461">
        <f>SUM(K23:K25)</f>
        <v>0</v>
      </c>
    </row>
    <row r="23" spans="1:11" s="180" customFormat="1" ht="12" customHeight="1">
      <c r="A23" s="462" t="s">
        <v>64</v>
      </c>
      <c r="B23" s="382" t="s">
        <v>142</v>
      </c>
      <c r="C23" s="463"/>
      <c r="D23" s="463"/>
      <c r="E23" s="463"/>
      <c r="F23" s="463"/>
      <c r="G23" s="463"/>
      <c r="H23" s="463"/>
      <c r="I23" s="463"/>
      <c r="J23" s="464">
        <f>D23+E23+F23+G23+H23+I23</f>
        <v>0</v>
      </c>
      <c r="K23" s="465">
        <f>C23+J23</f>
        <v>0</v>
      </c>
    </row>
    <row r="24" spans="1:11" s="180" customFormat="1" ht="12" customHeight="1">
      <c r="A24" s="466" t="s">
        <v>65</v>
      </c>
      <c r="B24" s="357" t="s">
        <v>458</v>
      </c>
      <c r="C24" s="467"/>
      <c r="D24" s="467"/>
      <c r="E24" s="467"/>
      <c r="F24" s="467"/>
      <c r="G24" s="467"/>
      <c r="H24" s="467"/>
      <c r="I24" s="467"/>
      <c r="J24" s="468">
        <f>D24+E24+F24+G24+H24+I24</f>
        <v>0</v>
      </c>
      <c r="K24" s="469">
        <f>C24+J24</f>
        <v>0</v>
      </c>
    </row>
    <row r="25" spans="1:11" s="180" customFormat="1" ht="12" customHeight="1">
      <c r="A25" s="466" t="s">
        <v>66</v>
      </c>
      <c r="B25" s="357" t="s">
        <v>459</v>
      </c>
      <c r="C25" s="467"/>
      <c r="D25" s="467"/>
      <c r="E25" s="467"/>
      <c r="F25" s="467"/>
      <c r="G25" s="467"/>
      <c r="H25" s="467"/>
      <c r="I25" s="467"/>
      <c r="J25" s="468">
        <f>D25+E25+F25+G25+H25+I25</f>
        <v>0</v>
      </c>
      <c r="K25" s="469">
        <f>C25+J25</f>
        <v>0</v>
      </c>
    </row>
    <row r="26" spans="1:11" s="180" customFormat="1" ht="12" customHeight="1" thickBot="1">
      <c r="A26" s="466" t="s">
        <v>67</v>
      </c>
      <c r="B26" s="376" t="s">
        <v>460</v>
      </c>
      <c r="C26" s="470"/>
      <c r="D26" s="470"/>
      <c r="E26" s="470"/>
      <c r="F26" s="470"/>
      <c r="G26" s="470"/>
      <c r="H26" s="470"/>
      <c r="I26" s="470"/>
      <c r="J26" s="471">
        <f>D26+E26+F26+G26+H26+I26</f>
        <v>0</v>
      </c>
      <c r="K26" s="472">
        <f>C26+J26</f>
        <v>0</v>
      </c>
    </row>
    <row r="27" spans="1:11" s="180" customFormat="1" ht="12" customHeight="1" thickBot="1">
      <c r="A27" s="473" t="s">
        <v>5</v>
      </c>
      <c r="B27" s="380" t="s">
        <v>92</v>
      </c>
      <c r="C27" s="474"/>
      <c r="D27" s="474"/>
      <c r="E27" s="474"/>
      <c r="F27" s="474"/>
      <c r="G27" s="474"/>
      <c r="H27" s="474"/>
      <c r="I27" s="474"/>
      <c r="J27" s="475"/>
      <c r="K27" s="476"/>
    </row>
    <row r="28" spans="1:11" s="180" customFormat="1" ht="12" customHeight="1" thickBot="1">
      <c r="A28" s="473" t="s">
        <v>6</v>
      </c>
      <c r="B28" s="380" t="s">
        <v>461</v>
      </c>
      <c r="C28" s="477">
        <f>C29+C30</f>
        <v>0</v>
      </c>
      <c r="D28" s="460">
        <f aca="true" t="shared" si="4" ref="D28:K28">D29+D30</f>
        <v>0</v>
      </c>
      <c r="E28" s="460">
        <f t="shared" si="4"/>
        <v>0</v>
      </c>
      <c r="F28" s="460">
        <f t="shared" si="4"/>
        <v>0</v>
      </c>
      <c r="G28" s="460">
        <f t="shared" si="4"/>
        <v>0</v>
      </c>
      <c r="H28" s="460">
        <f t="shared" si="4"/>
        <v>0</v>
      </c>
      <c r="I28" s="460">
        <f t="shared" si="4"/>
        <v>0</v>
      </c>
      <c r="J28" s="460">
        <f t="shared" si="4"/>
        <v>0</v>
      </c>
      <c r="K28" s="461">
        <f t="shared" si="4"/>
        <v>0</v>
      </c>
    </row>
    <row r="29" spans="1:11" s="180" customFormat="1" ht="12" customHeight="1">
      <c r="A29" s="462" t="s">
        <v>151</v>
      </c>
      <c r="B29" s="478" t="s">
        <v>458</v>
      </c>
      <c r="C29" s="480"/>
      <c r="D29" s="480"/>
      <c r="E29" s="480"/>
      <c r="F29" s="480"/>
      <c r="G29" s="480"/>
      <c r="H29" s="480"/>
      <c r="I29" s="480"/>
      <c r="J29" s="464">
        <f>D29+E29+F29+G29+H29+I29</f>
        <v>0</v>
      </c>
      <c r="K29" s="465">
        <f>C29+J29</f>
        <v>0</v>
      </c>
    </row>
    <row r="30" spans="1:11" s="180" customFormat="1" ht="12" customHeight="1">
      <c r="A30" s="462" t="s">
        <v>152</v>
      </c>
      <c r="B30" s="481" t="s">
        <v>462</v>
      </c>
      <c r="C30" s="480"/>
      <c r="D30" s="480"/>
      <c r="E30" s="480"/>
      <c r="F30" s="480"/>
      <c r="G30" s="480"/>
      <c r="H30" s="480"/>
      <c r="I30" s="480"/>
      <c r="J30" s="464">
        <f>D30+E30+F30+G30+H30+I30</f>
        <v>0</v>
      </c>
      <c r="K30" s="465">
        <f>C30+J30</f>
        <v>0</v>
      </c>
    </row>
    <row r="31" spans="1:11" s="180" customFormat="1" ht="12" customHeight="1" thickBot="1">
      <c r="A31" s="466" t="s">
        <v>153</v>
      </c>
      <c r="B31" s="482" t="s">
        <v>463</v>
      </c>
      <c r="C31" s="483"/>
      <c r="D31" s="483"/>
      <c r="E31" s="483"/>
      <c r="F31" s="483"/>
      <c r="G31" s="483"/>
      <c r="H31" s="483"/>
      <c r="I31" s="483"/>
      <c r="J31" s="464">
        <f>D31+E31+F31+G31+H31+I31</f>
        <v>0</v>
      </c>
      <c r="K31" s="465">
        <f>C31+J31</f>
        <v>0</v>
      </c>
    </row>
    <row r="32" spans="1:11" s="180" customFormat="1" ht="12" customHeight="1" thickBot="1">
      <c r="A32" s="473" t="s">
        <v>7</v>
      </c>
      <c r="B32" s="380" t="s">
        <v>464</v>
      </c>
      <c r="C32" s="477">
        <f aca="true" t="shared" si="5" ref="C32:J32">+C33+C34+C35</f>
        <v>0</v>
      </c>
      <c r="D32" s="460">
        <f t="shared" si="5"/>
        <v>0</v>
      </c>
      <c r="E32" s="460">
        <f t="shared" si="5"/>
        <v>0</v>
      </c>
      <c r="F32" s="460">
        <f t="shared" si="5"/>
        <v>0</v>
      </c>
      <c r="G32" s="460">
        <f t="shared" si="5"/>
        <v>0</v>
      </c>
      <c r="H32" s="460">
        <f t="shared" si="5"/>
        <v>0</v>
      </c>
      <c r="I32" s="460">
        <f t="shared" si="5"/>
        <v>0</v>
      </c>
      <c r="J32" s="460">
        <f t="shared" si="5"/>
        <v>0</v>
      </c>
      <c r="K32" s="461">
        <f>+K33+K34+K35</f>
        <v>0</v>
      </c>
    </row>
    <row r="33" spans="1:11" s="180" customFormat="1" ht="12" customHeight="1">
      <c r="A33" s="462" t="s">
        <v>51</v>
      </c>
      <c r="B33" s="478" t="s">
        <v>174</v>
      </c>
      <c r="C33" s="479"/>
      <c r="D33" s="479"/>
      <c r="E33" s="479"/>
      <c r="F33" s="479"/>
      <c r="G33" s="479"/>
      <c r="H33" s="479"/>
      <c r="I33" s="479"/>
      <c r="J33" s="464">
        <f>D33+E33+F33+G33+H33+I33</f>
        <v>0</v>
      </c>
      <c r="K33" s="465">
        <f>C33+J33</f>
        <v>0</v>
      </c>
    </row>
    <row r="34" spans="1:11" s="180" customFormat="1" ht="12" customHeight="1">
      <c r="A34" s="462" t="s">
        <v>52</v>
      </c>
      <c r="B34" s="481" t="s">
        <v>175</v>
      </c>
      <c r="C34" s="480"/>
      <c r="D34" s="480"/>
      <c r="E34" s="480"/>
      <c r="F34" s="480"/>
      <c r="G34" s="480"/>
      <c r="H34" s="480"/>
      <c r="I34" s="480"/>
      <c r="J34" s="464">
        <f>D34+E34+F34+G34+H34+I34</f>
        <v>0</v>
      </c>
      <c r="K34" s="465">
        <f>C34+J34</f>
        <v>0</v>
      </c>
    </row>
    <row r="35" spans="1:11" s="180" customFormat="1" ht="12" customHeight="1" thickBot="1">
      <c r="A35" s="466" t="s">
        <v>53</v>
      </c>
      <c r="B35" s="482" t="s">
        <v>176</v>
      </c>
      <c r="C35" s="483"/>
      <c r="D35" s="483"/>
      <c r="E35" s="483"/>
      <c r="F35" s="483"/>
      <c r="G35" s="483"/>
      <c r="H35" s="483"/>
      <c r="I35" s="483"/>
      <c r="J35" s="464">
        <f>D35+E35+F35+G35+H35+I35</f>
        <v>0</v>
      </c>
      <c r="K35" s="484">
        <f>C35+J35</f>
        <v>0</v>
      </c>
    </row>
    <row r="36" spans="1:11" s="177" customFormat="1" ht="12" customHeight="1" thickBot="1">
      <c r="A36" s="473" t="s">
        <v>8</v>
      </c>
      <c r="B36" s="380" t="s">
        <v>258</v>
      </c>
      <c r="C36" s="474"/>
      <c r="D36" s="474"/>
      <c r="E36" s="474"/>
      <c r="F36" s="474"/>
      <c r="G36" s="474"/>
      <c r="H36" s="474"/>
      <c r="I36" s="474"/>
      <c r="J36" s="460">
        <f>D36+E36+F36+G36+H36+I36</f>
        <v>0</v>
      </c>
      <c r="K36" s="476">
        <f>C36+J36</f>
        <v>0</v>
      </c>
    </row>
    <row r="37" spans="1:11" s="177" customFormat="1" ht="12" customHeight="1" thickBot="1">
      <c r="A37" s="473" t="s">
        <v>9</v>
      </c>
      <c r="B37" s="380" t="s">
        <v>465</v>
      </c>
      <c r="C37" s="474"/>
      <c r="D37" s="474"/>
      <c r="E37" s="474"/>
      <c r="F37" s="474"/>
      <c r="G37" s="474"/>
      <c r="H37" s="474"/>
      <c r="I37" s="474"/>
      <c r="J37" s="485">
        <f>D37+E37+F37+G37+H37+I37</f>
        <v>0</v>
      </c>
      <c r="K37" s="465">
        <f>C37+J37</f>
        <v>0</v>
      </c>
    </row>
    <row r="38" spans="1:11" s="177" customFormat="1" ht="12" customHeight="1" thickBot="1">
      <c r="A38" s="458" t="s">
        <v>10</v>
      </c>
      <c r="B38" s="380" t="s">
        <v>466</v>
      </c>
      <c r="C38" s="477">
        <f aca="true" t="shared" si="6" ref="C38:K38">+C10+C22+C27+C28+C32+C36+C37</f>
        <v>600000</v>
      </c>
      <c r="D38" s="460">
        <f t="shared" si="6"/>
        <v>0</v>
      </c>
      <c r="E38" s="460">
        <f t="shared" si="6"/>
        <v>0</v>
      </c>
      <c r="F38" s="460">
        <f t="shared" si="6"/>
        <v>0</v>
      </c>
      <c r="G38" s="460">
        <f t="shared" si="6"/>
        <v>0</v>
      </c>
      <c r="H38" s="460">
        <f t="shared" si="6"/>
        <v>0</v>
      </c>
      <c r="I38" s="460">
        <f t="shared" si="6"/>
        <v>0</v>
      </c>
      <c r="J38" s="460">
        <f t="shared" si="6"/>
        <v>0</v>
      </c>
      <c r="K38" s="461">
        <f t="shared" si="6"/>
        <v>600000</v>
      </c>
    </row>
    <row r="39" spans="1:11" s="177" customFormat="1" ht="12" customHeight="1" thickBot="1">
      <c r="A39" s="486" t="s">
        <v>11</v>
      </c>
      <c r="B39" s="380" t="s">
        <v>467</v>
      </c>
      <c r="C39" s="477">
        <f aca="true" t="shared" si="7" ref="C39:J39">+C40+C41+C42</f>
        <v>71750826</v>
      </c>
      <c r="D39" s="460">
        <f t="shared" si="7"/>
        <v>-158576</v>
      </c>
      <c r="E39" s="460">
        <f t="shared" si="7"/>
        <v>-3810000</v>
      </c>
      <c r="F39" s="460">
        <f t="shared" si="7"/>
        <v>0</v>
      </c>
      <c r="G39" s="460">
        <f t="shared" si="7"/>
        <v>0</v>
      </c>
      <c r="H39" s="460">
        <f t="shared" si="7"/>
        <v>0</v>
      </c>
      <c r="I39" s="460">
        <f t="shared" si="7"/>
        <v>0</v>
      </c>
      <c r="J39" s="460">
        <f t="shared" si="7"/>
        <v>-3968576</v>
      </c>
      <c r="K39" s="461">
        <f>+K40+K41+K42</f>
        <v>67782250</v>
      </c>
    </row>
    <row r="40" spans="1:11" s="177" customFormat="1" ht="12" customHeight="1">
      <c r="A40" s="462" t="s">
        <v>468</v>
      </c>
      <c r="B40" s="478" t="s">
        <v>124</v>
      </c>
      <c r="C40" s="479">
        <v>48171353</v>
      </c>
      <c r="D40" s="479">
        <v>-158576</v>
      </c>
      <c r="E40" s="479"/>
      <c r="F40" s="479"/>
      <c r="G40" s="479"/>
      <c r="H40" s="479"/>
      <c r="I40" s="479"/>
      <c r="J40" s="464">
        <f>D40+E40+F40+G40+H40+I40</f>
        <v>-158576</v>
      </c>
      <c r="K40" s="465">
        <f>C40+J40</f>
        <v>48012777</v>
      </c>
    </row>
    <row r="41" spans="1:11" s="177" customFormat="1" ht="12" customHeight="1">
      <c r="A41" s="462" t="s">
        <v>469</v>
      </c>
      <c r="B41" s="481" t="s">
        <v>470</v>
      </c>
      <c r="C41" s="480"/>
      <c r="D41" s="480"/>
      <c r="E41" s="480"/>
      <c r="F41" s="480"/>
      <c r="G41" s="480"/>
      <c r="H41" s="480"/>
      <c r="I41" s="480"/>
      <c r="J41" s="464">
        <f>D41+E41+F41+G41+H41+I41</f>
        <v>0</v>
      </c>
      <c r="K41" s="469">
        <f>C41+J41</f>
        <v>0</v>
      </c>
    </row>
    <row r="42" spans="1:11" s="180" customFormat="1" ht="12" customHeight="1" thickBot="1">
      <c r="A42" s="466" t="s">
        <v>471</v>
      </c>
      <c r="B42" s="487" t="s">
        <v>472</v>
      </c>
      <c r="C42" s="488">
        <v>23579473</v>
      </c>
      <c r="D42" s="488"/>
      <c r="E42" s="488">
        <v>-3810000</v>
      </c>
      <c r="F42" s="488"/>
      <c r="G42" s="488"/>
      <c r="H42" s="488"/>
      <c r="I42" s="488"/>
      <c r="J42" s="464">
        <f>D42+E42+F42+G42+H42+I42</f>
        <v>-3810000</v>
      </c>
      <c r="K42" s="472">
        <f>C42+J42</f>
        <v>19769473</v>
      </c>
    </row>
    <row r="43" spans="1:11" s="180" customFormat="1" ht="12.75" customHeight="1" thickBot="1">
      <c r="A43" s="486" t="s">
        <v>12</v>
      </c>
      <c r="B43" s="489" t="s">
        <v>473</v>
      </c>
      <c r="C43" s="477">
        <f aca="true" t="shared" si="8" ref="C43:J43">+C38+C39</f>
        <v>72350826</v>
      </c>
      <c r="D43" s="460">
        <f t="shared" si="8"/>
        <v>-158576</v>
      </c>
      <c r="E43" s="460">
        <f t="shared" si="8"/>
        <v>-3810000</v>
      </c>
      <c r="F43" s="460">
        <f t="shared" si="8"/>
        <v>0</v>
      </c>
      <c r="G43" s="460">
        <f t="shared" si="8"/>
        <v>0</v>
      </c>
      <c r="H43" s="460">
        <f t="shared" si="8"/>
        <v>0</v>
      </c>
      <c r="I43" s="460">
        <f t="shared" si="8"/>
        <v>0</v>
      </c>
      <c r="J43" s="460">
        <f t="shared" si="8"/>
        <v>-3968576</v>
      </c>
      <c r="K43" s="461">
        <f>+K38+K39</f>
        <v>68382250</v>
      </c>
    </row>
    <row r="44" spans="1:11" s="174" customFormat="1" ht="13.5" customHeight="1" thickBot="1">
      <c r="A44" s="557" t="s">
        <v>36</v>
      </c>
      <c r="B44" s="573"/>
      <c r="C44" s="573"/>
      <c r="D44" s="573"/>
      <c r="E44" s="573"/>
      <c r="F44" s="573"/>
      <c r="G44" s="573"/>
      <c r="H44" s="573"/>
      <c r="I44" s="573"/>
      <c r="J44" s="573"/>
      <c r="K44" s="574"/>
    </row>
    <row r="45" spans="1:11" s="185" customFormat="1" ht="12" customHeight="1" thickBot="1">
      <c r="A45" s="473" t="s">
        <v>3</v>
      </c>
      <c r="B45" s="380" t="s">
        <v>474</v>
      </c>
      <c r="C45" s="490">
        <f aca="true" t="shared" si="9" ref="C45:J45">SUM(C46:C50)</f>
        <v>67825826</v>
      </c>
      <c r="D45" s="490">
        <f t="shared" si="9"/>
        <v>341424</v>
      </c>
      <c r="E45" s="490">
        <f t="shared" si="9"/>
        <v>0</v>
      </c>
      <c r="F45" s="490">
        <f t="shared" si="9"/>
        <v>0</v>
      </c>
      <c r="G45" s="490">
        <f t="shared" si="9"/>
        <v>0</v>
      </c>
      <c r="H45" s="490">
        <f t="shared" si="9"/>
        <v>0</v>
      </c>
      <c r="I45" s="490">
        <f t="shared" si="9"/>
        <v>0</v>
      </c>
      <c r="J45" s="490">
        <f t="shared" si="9"/>
        <v>341424</v>
      </c>
      <c r="K45" s="476">
        <f>SUM(K46:K50)</f>
        <v>68167250</v>
      </c>
    </row>
    <row r="46" spans="1:11" ht="12" customHeight="1">
      <c r="A46" s="466" t="s">
        <v>58</v>
      </c>
      <c r="B46" s="382" t="s">
        <v>32</v>
      </c>
      <c r="C46" s="491">
        <v>24739196</v>
      </c>
      <c r="D46" s="491"/>
      <c r="E46" s="491"/>
      <c r="F46" s="491"/>
      <c r="G46" s="491"/>
      <c r="H46" s="491"/>
      <c r="I46" s="491"/>
      <c r="J46" s="492">
        <f>D46+E46+F46+G46+H46+I46</f>
        <v>0</v>
      </c>
      <c r="K46" s="493">
        <f>C46+J46</f>
        <v>24739196</v>
      </c>
    </row>
    <row r="47" spans="1:11" ht="12" customHeight="1">
      <c r="A47" s="466" t="s">
        <v>59</v>
      </c>
      <c r="B47" s="357" t="s">
        <v>101</v>
      </c>
      <c r="C47" s="494">
        <v>7104447</v>
      </c>
      <c r="D47" s="494"/>
      <c r="E47" s="494"/>
      <c r="F47" s="494"/>
      <c r="G47" s="494"/>
      <c r="H47" s="494"/>
      <c r="I47" s="494"/>
      <c r="J47" s="495">
        <f>D47+E47+F47+G47+H47+I47</f>
        <v>0</v>
      </c>
      <c r="K47" s="496">
        <f>C47+J47</f>
        <v>7104447</v>
      </c>
    </row>
    <row r="48" spans="1:11" ht="12" customHeight="1">
      <c r="A48" s="466" t="s">
        <v>60</v>
      </c>
      <c r="B48" s="357" t="s">
        <v>77</v>
      </c>
      <c r="C48" s="494">
        <v>35982183</v>
      </c>
      <c r="D48" s="494">
        <v>341424</v>
      </c>
      <c r="E48" s="494"/>
      <c r="F48" s="494"/>
      <c r="G48" s="494"/>
      <c r="H48" s="494"/>
      <c r="I48" s="494"/>
      <c r="J48" s="495">
        <f>D48+E48+F48+G48+H48+I48</f>
        <v>341424</v>
      </c>
      <c r="K48" s="496">
        <f>C48+J48</f>
        <v>36323607</v>
      </c>
    </row>
    <row r="49" spans="1:11" ht="12" customHeight="1">
      <c r="A49" s="466" t="s">
        <v>61</v>
      </c>
      <c r="B49" s="357" t="s">
        <v>102</v>
      </c>
      <c r="C49" s="494"/>
      <c r="D49" s="494"/>
      <c r="E49" s="494"/>
      <c r="F49" s="494"/>
      <c r="G49" s="494"/>
      <c r="H49" s="494"/>
      <c r="I49" s="494"/>
      <c r="J49" s="495">
        <f>D49+E49+F49+G49+H49+I49</f>
        <v>0</v>
      </c>
      <c r="K49" s="496">
        <f>C49+J49</f>
        <v>0</v>
      </c>
    </row>
    <row r="50" spans="1:11" ht="12" customHeight="1" thickBot="1">
      <c r="A50" s="466" t="s">
        <v>78</v>
      </c>
      <c r="B50" s="357" t="s">
        <v>103</v>
      </c>
      <c r="C50" s="494"/>
      <c r="D50" s="494"/>
      <c r="E50" s="494"/>
      <c r="F50" s="494"/>
      <c r="G50" s="494"/>
      <c r="H50" s="494"/>
      <c r="I50" s="494"/>
      <c r="J50" s="495">
        <f>D50+E50+F50+G50+H50+I50</f>
        <v>0</v>
      </c>
      <c r="K50" s="496">
        <f>C50+J50</f>
        <v>0</v>
      </c>
    </row>
    <row r="51" spans="1:11" ht="12" customHeight="1" thickBot="1">
      <c r="A51" s="473" t="s">
        <v>4</v>
      </c>
      <c r="B51" s="380" t="s">
        <v>475</v>
      </c>
      <c r="C51" s="490">
        <f aca="true" t="shared" si="10" ref="C51:J51">SUM(C52:C54)</f>
        <v>4525000</v>
      </c>
      <c r="D51" s="490">
        <f t="shared" si="10"/>
        <v>-500000</v>
      </c>
      <c r="E51" s="490">
        <f t="shared" si="10"/>
        <v>-3810000</v>
      </c>
      <c r="F51" s="490">
        <f t="shared" si="10"/>
        <v>0</v>
      </c>
      <c r="G51" s="490">
        <f t="shared" si="10"/>
        <v>0</v>
      </c>
      <c r="H51" s="490">
        <f t="shared" si="10"/>
        <v>0</v>
      </c>
      <c r="I51" s="490">
        <f t="shared" si="10"/>
        <v>0</v>
      </c>
      <c r="J51" s="490">
        <f t="shared" si="10"/>
        <v>-4310000</v>
      </c>
      <c r="K51" s="476">
        <f>SUM(K52:K54)</f>
        <v>215000</v>
      </c>
    </row>
    <row r="52" spans="1:11" s="185" customFormat="1" ht="12" customHeight="1">
      <c r="A52" s="466" t="s">
        <v>64</v>
      </c>
      <c r="B52" s="382" t="s">
        <v>118</v>
      </c>
      <c r="C52" s="491">
        <v>715000</v>
      </c>
      <c r="D52" s="491">
        <v>-500000</v>
      </c>
      <c r="E52" s="491"/>
      <c r="F52" s="491"/>
      <c r="G52" s="491"/>
      <c r="H52" s="491"/>
      <c r="I52" s="491"/>
      <c r="J52" s="492">
        <f>D52+E52+F52+G52+H52+I52</f>
        <v>-500000</v>
      </c>
      <c r="K52" s="493">
        <f>C52+J52</f>
        <v>215000</v>
      </c>
    </row>
    <row r="53" spans="1:11" ht="12" customHeight="1">
      <c r="A53" s="466" t="s">
        <v>65</v>
      </c>
      <c r="B53" s="357" t="s">
        <v>105</v>
      </c>
      <c r="C53" s="494">
        <v>3810000</v>
      </c>
      <c r="D53" s="494"/>
      <c r="E53" s="494">
        <v>-3810000</v>
      </c>
      <c r="F53" s="494"/>
      <c r="G53" s="494"/>
      <c r="H53" s="494"/>
      <c r="I53" s="494"/>
      <c r="J53" s="495">
        <f>D53+E53+F53+G53+H53+I53</f>
        <v>-3810000</v>
      </c>
      <c r="K53" s="496">
        <f>C53+J53</f>
        <v>0</v>
      </c>
    </row>
    <row r="54" spans="1:11" ht="12" customHeight="1">
      <c r="A54" s="466" t="s">
        <v>66</v>
      </c>
      <c r="B54" s="357" t="s">
        <v>476</v>
      </c>
      <c r="C54" s="494"/>
      <c r="D54" s="494"/>
      <c r="E54" s="494"/>
      <c r="F54" s="494"/>
      <c r="G54" s="494"/>
      <c r="H54" s="494"/>
      <c r="I54" s="494"/>
      <c r="J54" s="495">
        <f>D54+E54+F54+G54+H54+I54</f>
        <v>0</v>
      </c>
      <c r="K54" s="496">
        <f>C54+J54</f>
        <v>0</v>
      </c>
    </row>
    <row r="55" spans="1:11" ht="12" customHeight="1" thickBot="1">
      <c r="A55" s="466" t="s">
        <v>67</v>
      </c>
      <c r="B55" s="357" t="s">
        <v>477</v>
      </c>
      <c r="C55" s="494"/>
      <c r="D55" s="494"/>
      <c r="E55" s="494"/>
      <c r="F55" s="494"/>
      <c r="G55" s="494"/>
      <c r="H55" s="494"/>
      <c r="I55" s="494"/>
      <c r="J55" s="495">
        <f>D55+E55+F55+G55+H55+I55</f>
        <v>0</v>
      </c>
      <c r="K55" s="496">
        <f>C55+J55</f>
        <v>0</v>
      </c>
    </row>
    <row r="56" spans="1:11" ht="12" customHeight="1" thickBot="1">
      <c r="A56" s="473" t="s">
        <v>5</v>
      </c>
      <c r="B56" s="380" t="s">
        <v>478</v>
      </c>
      <c r="C56" s="497"/>
      <c r="D56" s="497"/>
      <c r="E56" s="497"/>
      <c r="F56" s="497"/>
      <c r="G56" s="497"/>
      <c r="H56" s="497"/>
      <c r="I56" s="497"/>
      <c r="J56" s="490">
        <f>D56+E56+F56+G56+H56+I56</f>
        <v>0</v>
      </c>
      <c r="K56" s="476">
        <f>C56+J56</f>
        <v>0</v>
      </c>
    </row>
    <row r="57" spans="1:11" ht="12.75" customHeight="1" thickBot="1">
      <c r="A57" s="473" t="s">
        <v>6</v>
      </c>
      <c r="B57" s="498" t="s">
        <v>479</v>
      </c>
      <c r="C57" s="499">
        <f aca="true" t="shared" si="11" ref="C57:J57">+C45+C51+C56</f>
        <v>72350826</v>
      </c>
      <c r="D57" s="499">
        <f t="shared" si="11"/>
        <v>-158576</v>
      </c>
      <c r="E57" s="499">
        <f t="shared" si="11"/>
        <v>-3810000</v>
      </c>
      <c r="F57" s="499">
        <f t="shared" si="11"/>
        <v>0</v>
      </c>
      <c r="G57" s="499">
        <f t="shared" si="11"/>
        <v>0</v>
      </c>
      <c r="H57" s="499">
        <f t="shared" si="11"/>
        <v>0</v>
      </c>
      <c r="I57" s="499">
        <f t="shared" si="11"/>
        <v>0</v>
      </c>
      <c r="J57" s="499">
        <f t="shared" si="11"/>
        <v>-3968576</v>
      </c>
      <c r="K57" s="203">
        <f>+K45+K51+K56</f>
        <v>68382250</v>
      </c>
    </row>
    <row r="58" spans="1:11" ht="13.5" customHeight="1" thickBot="1">
      <c r="A58" s="500"/>
      <c r="B58" s="501"/>
      <c r="C58" s="249">
        <f>C43-C57</f>
        <v>0</v>
      </c>
      <c r="D58" s="250"/>
      <c r="E58" s="250"/>
      <c r="F58" s="250"/>
      <c r="G58" s="250"/>
      <c r="H58" s="250"/>
      <c r="I58" s="250"/>
      <c r="J58" s="250"/>
      <c r="K58" s="246"/>
    </row>
    <row r="59" spans="1:11" ht="12.75" customHeight="1" thickBot="1">
      <c r="A59" s="36" t="s">
        <v>363</v>
      </c>
      <c r="B59" s="37"/>
      <c r="C59" s="212">
        <v>3</v>
      </c>
      <c r="D59" s="212"/>
      <c r="E59" s="212">
        <v>0.5</v>
      </c>
      <c r="F59" s="212"/>
      <c r="G59" s="212"/>
      <c r="H59" s="212"/>
      <c r="I59" s="212"/>
      <c r="J59" s="202">
        <f>D59+E59+F59+G59+H59+I59</f>
        <v>0.5</v>
      </c>
      <c r="K59" s="203">
        <f>C59+J59</f>
        <v>3.5</v>
      </c>
    </row>
    <row r="60" spans="1:11" ht="12.75" customHeight="1" thickBot="1">
      <c r="A60" s="36" t="s">
        <v>116</v>
      </c>
      <c r="B60" s="37"/>
      <c r="C60" s="212"/>
      <c r="D60" s="212"/>
      <c r="E60" s="212"/>
      <c r="F60" s="212"/>
      <c r="G60" s="212"/>
      <c r="H60" s="212"/>
      <c r="I60" s="212"/>
      <c r="J60" s="202">
        <f>D60+E60+F60+G60+H60+I60</f>
        <v>0</v>
      </c>
      <c r="K60" s="203">
        <f>C60+J60</f>
        <v>0</v>
      </c>
    </row>
  </sheetData>
  <sheetProtection sheet="1" formatCells="0"/>
  <mergeCells count="15"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" right="0.5118110236220472" top="0.35433070866141736" bottom="0.2755905511811024" header="0.31496062992125984" footer="0.31496062992125984"/>
  <pageSetup horizontalDpi="600" verticalDpi="600" orientation="landscape" paperSize="9" scale="71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K60"/>
  <sheetViews>
    <sheetView zoomScale="120" zoomScaleNormal="120" workbookViewId="0" topLeftCell="A1">
      <selection activeCell="N10" sqref="N10"/>
    </sheetView>
  </sheetViews>
  <sheetFormatPr defaultColWidth="9.00390625" defaultRowHeight="12.75"/>
  <cols>
    <col min="1" max="1" width="13.875" style="186" customWidth="1"/>
    <col min="2" max="2" width="60.625" style="173" customWidth="1"/>
    <col min="3" max="3" width="15.875" style="173" customWidth="1"/>
    <col min="4" max="10" width="13.875" style="173" customWidth="1"/>
    <col min="11" max="11" width="15.875" style="173" customWidth="1"/>
    <col min="12" max="16384" width="9.375" style="173" customWidth="1"/>
  </cols>
  <sheetData>
    <row r="1" spans="1:11" s="170" customFormat="1" ht="15.75" customHeight="1" thickBot="1">
      <c r="A1" s="213"/>
      <c r="B1" s="214"/>
      <c r="C1" s="214"/>
      <c r="D1" s="214"/>
      <c r="E1" s="214"/>
      <c r="F1" s="214"/>
      <c r="G1" s="214"/>
      <c r="H1" s="592" t="s">
        <v>590</v>
      </c>
      <c r="I1" s="593"/>
      <c r="J1" s="593"/>
      <c r="K1" s="593"/>
    </row>
    <row r="2" spans="1:11" s="171" customFormat="1" ht="36">
      <c r="A2" s="215" t="s">
        <v>453</v>
      </c>
      <c r="B2" s="578" t="str">
        <f>CONCATENATE('RM_9.5.sz.mell'!B2:J2)</f>
        <v>Berzencei Zrínyi Miklós Művelődési Ház</v>
      </c>
      <c r="C2" s="579"/>
      <c r="D2" s="579"/>
      <c r="E2" s="579"/>
      <c r="F2" s="579"/>
      <c r="G2" s="579"/>
      <c r="H2" s="579"/>
      <c r="I2" s="579"/>
      <c r="J2" s="579"/>
      <c r="K2" s="216" t="s">
        <v>434</v>
      </c>
    </row>
    <row r="3" spans="1:11" s="171" customFormat="1" ht="22.5" customHeight="1" thickBot="1">
      <c r="A3" s="217" t="s">
        <v>114</v>
      </c>
      <c r="B3" s="580" t="str">
        <f>CONCATENATE('RM_9.1.1.sz.mell'!B3:J3)</f>
        <v>Kötelező feladtok bevételeinek, kiadásainak módosítása</v>
      </c>
      <c r="C3" s="581"/>
      <c r="D3" s="581"/>
      <c r="E3" s="581"/>
      <c r="F3" s="581"/>
      <c r="G3" s="581"/>
      <c r="H3" s="581"/>
      <c r="I3" s="581"/>
      <c r="J3" s="581"/>
      <c r="K3" s="218" t="s">
        <v>37</v>
      </c>
    </row>
    <row r="4" spans="1:11" s="171" customFormat="1" ht="12.75" customHeight="1" thickBot="1">
      <c r="A4" s="219"/>
      <c r="B4" s="220"/>
      <c r="C4" s="221"/>
      <c r="D4" s="221"/>
      <c r="E4" s="221"/>
      <c r="F4" s="221"/>
      <c r="G4" s="221"/>
      <c r="H4" s="221"/>
      <c r="I4" s="221"/>
      <c r="J4" s="221"/>
      <c r="K4" s="222" t="s">
        <v>425</v>
      </c>
    </row>
    <row r="5" spans="1:11" s="172" customFormat="1" ht="13.5" customHeight="1">
      <c r="A5" s="585" t="s">
        <v>46</v>
      </c>
      <c r="B5" s="582" t="s">
        <v>2</v>
      </c>
      <c r="C5" s="582" t="s">
        <v>480</v>
      </c>
      <c r="D5" s="582" t="str">
        <f>CONCATENATE('RM_9.1.sz.mell'!D5:I5)</f>
        <v>1. sz. módosítás </v>
      </c>
      <c r="E5" s="582" t="str">
        <f>CONCATENATE('RM_9.1.sz.mell'!E5)</f>
        <v>.2. sz. módosítás </v>
      </c>
      <c r="F5" s="582" t="str">
        <f>CONCATENATE('RM_9.1.sz.mell'!F5)</f>
        <v>3. sz. módosítás </v>
      </c>
      <c r="G5" s="582" t="str">
        <f>CONCATENATE('RM_9.1.sz.mell'!G5)</f>
        <v>4. sz. módosítás </v>
      </c>
      <c r="H5" s="582" t="str">
        <f>CONCATENATE('RM_9.1.sz.mell'!H5)</f>
        <v>.5. sz. módosítás </v>
      </c>
      <c r="I5" s="582" t="str">
        <f>CONCATENATE('RM_9.1.sz.mell'!I5)</f>
        <v>6. sz. módosítás </v>
      </c>
      <c r="J5" s="582" t="s">
        <v>481</v>
      </c>
      <c r="K5" s="570" t="str">
        <f>CONCATENATE('RM_9.5.sz.mell'!K5)</f>
        <v>1.sz. módosítás utáni előirányzat</v>
      </c>
    </row>
    <row r="6" spans="1:11" ht="12.75" customHeight="1">
      <c r="A6" s="586"/>
      <c r="B6" s="583"/>
      <c r="C6" s="588"/>
      <c r="D6" s="588"/>
      <c r="E6" s="588"/>
      <c r="F6" s="588"/>
      <c r="G6" s="588"/>
      <c r="H6" s="588"/>
      <c r="I6" s="588"/>
      <c r="J6" s="588"/>
      <c r="K6" s="571"/>
    </row>
    <row r="7" spans="1:11" s="174" customFormat="1" ht="9.75" customHeight="1" thickBot="1">
      <c r="A7" s="587"/>
      <c r="B7" s="584"/>
      <c r="C7" s="589"/>
      <c r="D7" s="589"/>
      <c r="E7" s="589"/>
      <c r="F7" s="589"/>
      <c r="G7" s="589"/>
      <c r="H7" s="589"/>
      <c r="I7" s="589"/>
      <c r="J7" s="589"/>
      <c r="K7" s="572"/>
    </row>
    <row r="8" spans="1:11" s="187" customFormat="1" ht="10.5" customHeight="1" thickBot="1">
      <c r="A8" s="224" t="s">
        <v>343</v>
      </c>
      <c r="B8" s="225" t="s">
        <v>344</v>
      </c>
      <c r="C8" s="225" t="s">
        <v>345</v>
      </c>
      <c r="D8" s="225" t="s">
        <v>347</v>
      </c>
      <c r="E8" s="225" t="s">
        <v>346</v>
      </c>
      <c r="F8" s="225" t="s">
        <v>369</v>
      </c>
      <c r="G8" s="225" t="s">
        <v>349</v>
      </c>
      <c r="H8" s="225" t="s">
        <v>350</v>
      </c>
      <c r="I8" s="225" t="s">
        <v>441</v>
      </c>
      <c r="J8" s="226" t="s">
        <v>442</v>
      </c>
      <c r="K8" s="227" t="s">
        <v>443</v>
      </c>
    </row>
    <row r="9" spans="1:11" s="187" customFormat="1" ht="10.5" customHeight="1" thickBot="1">
      <c r="A9" s="575" t="s">
        <v>35</v>
      </c>
      <c r="B9" s="576"/>
      <c r="C9" s="576"/>
      <c r="D9" s="576"/>
      <c r="E9" s="576"/>
      <c r="F9" s="576"/>
      <c r="G9" s="576"/>
      <c r="H9" s="576"/>
      <c r="I9" s="576"/>
      <c r="J9" s="576"/>
      <c r="K9" s="577"/>
    </row>
    <row r="10" spans="1:11" s="177" customFormat="1" ht="12" customHeight="1" thickBot="1">
      <c r="A10" s="458" t="s">
        <v>3</v>
      </c>
      <c r="B10" s="459" t="s">
        <v>454</v>
      </c>
      <c r="C10" s="460">
        <f>SUM(C11:C21)</f>
        <v>600000</v>
      </c>
      <c r="D10" s="460">
        <f aca="true" t="shared" si="0" ref="D10:K10">SUM(D11:D21)</f>
        <v>0</v>
      </c>
      <c r="E10" s="460">
        <f t="shared" si="0"/>
        <v>0</v>
      </c>
      <c r="F10" s="460">
        <f t="shared" si="0"/>
        <v>0</v>
      </c>
      <c r="G10" s="460"/>
      <c r="H10" s="460">
        <f t="shared" si="0"/>
        <v>0</v>
      </c>
      <c r="I10" s="460">
        <f t="shared" si="0"/>
        <v>0</v>
      </c>
      <c r="J10" s="460">
        <f t="shared" si="0"/>
        <v>0</v>
      </c>
      <c r="K10" s="460">
        <f t="shared" si="0"/>
        <v>600000</v>
      </c>
    </row>
    <row r="11" spans="1:11" s="177" customFormat="1" ht="12" customHeight="1">
      <c r="A11" s="504" t="s">
        <v>58</v>
      </c>
      <c r="B11" s="352" t="s">
        <v>160</v>
      </c>
      <c r="C11" s="505"/>
      <c r="D11" s="505"/>
      <c r="E11" s="505"/>
      <c r="F11" s="505"/>
      <c r="G11" s="505"/>
      <c r="H11" s="505"/>
      <c r="I11" s="505"/>
      <c r="J11" s="506">
        <f>D11+E11+F11+G11+H11+I11</f>
        <v>0</v>
      </c>
      <c r="K11" s="465">
        <f>C11+J11</f>
        <v>0</v>
      </c>
    </row>
    <row r="12" spans="1:11" s="177" customFormat="1" ht="12" customHeight="1">
      <c r="A12" s="466" t="s">
        <v>59</v>
      </c>
      <c r="B12" s="357" t="s">
        <v>161</v>
      </c>
      <c r="C12" s="467"/>
      <c r="D12" s="467"/>
      <c r="E12" s="467"/>
      <c r="F12" s="467"/>
      <c r="G12" s="467"/>
      <c r="H12" s="467"/>
      <c r="I12" s="467"/>
      <c r="J12" s="468">
        <f aca="true" t="shared" si="1" ref="J12:J21">D12+E12+F12+G12+H12+I12</f>
        <v>0</v>
      </c>
      <c r="K12" s="465">
        <f aca="true" t="shared" si="2" ref="K12:K21">C12+J12</f>
        <v>0</v>
      </c>
    </row>
    <row r="13" spans="1:11" s="177" customFormat="1" ht="12" customHeight="1">
      <c r="A13" s="466" t="s">
        <v>60</v>
      </c>
      <c r="B13" s="357" t="s">
        <v>162</v>
      </c>
      <c r="C13" s="467"/>
      <c r="D13" s="467"/>
      <c r="E13" s="467"/>
      <c r="F13" s="467"/>
      <c r="G13" s="467"/>
      <c r="H13" s="467"/>
      <c r="I13" s="467"/>
      <c r="J13" s="468">
        <f t="shared" si="1"/>
        <v>0</v>
      </c>
      <c r="K13" s="465">
        <f t="shared" si="2"/>
        <v>0</v>
      </c>
    </row>
    <row r="14" spans="1:11" s="177" customFormat="1" ht="12" customHeight="1">
      <c r="A14" s="466" t="s">
        <v>61</v>
      </c>
      <c r="B14" s="357" t="s">
        <v>163</v>
      </c>
      <c r="C14" s="467">
        <v>600000</v>
      </c>
      <c r="D14" s="467"/>
      <c r="E14" s="467"/>
      <c r="F14" s="467"/>
      <c r="G14" s="467"/>
      <c r="H14" s="467"/>
      <c r="I14" s="467"/>
      <c r="J14" s="468">
        <f t="shared" si="1"/>
        <v>0</v>
      </c>
      <c r="K14" s="465">
        <f t="shared" si="2"/>
        <v>600000</v>
      </c>
    </row>
    <row r="15" spans="1:11" s="177" customFormat="1" ht="12" customHeight="1">
      <c r="A15" s="466" t="s">
        <v>78</v>
      </c>
      <c r="B15" s="357" t="s">
        <v>164</v>
      </c>
      <c r="C15" s="467"/>
      <c r="D15" s="467"/>
      <c r="E15" s="467"/>
      <c r="F15" s="467"/>
      <c r="G15" s="467"/>
      <c r="H15" s="467"/>
      <c r="I15" s="467"/>
      <c r="J15" s="468">
        <f t="shared" si="1"/>
        <v>0</v>
      </c>
      <c r="K15" s="465">
        <f t="shared" si="2"/>
        <v>0</v>
      </c>
    </row>
    <row r="16" spans="1:11" s="177" customFormat="1" ht="12" customHeight="1">
      <c r="A16" s="466" t="s">
        <v>62</v>
      </c>
      <c r="B16" s="357" t="s">
        <v>455</v>
      </c>
      <c r="C16" s="467"/>
      <c r="D16" s="467"/>
      <c r="E16" s="467"/>
      <c r="F16" s="467"/>
      <c r="G16" s="467"/>
      <c r="H16" s="467"/>
      <c r="I16" s="467"/>
      <c r="J16" s="468">
        <f t="shared" si="1"/>
        <v>0</v>
      </c>
      <c r="K16" s="465">
        <f t="shared" si="2"/>
        <v>0</v>
      </c>
    </row>
    <row r="17" spans="1:11" s="177" customFormat="1" ht="12" customHeight="1">
      <c r="A17" s="466" t="s">
        <v>63</v>
      </c>
      <c r="B17" s="384" t="s">
        <v>456</v>
      </c>
      <c r="C17" s="467"/>
      <c r="D17" s="467"/>
      <c r="E17" s="467"/>
      <c r="F17" s="467"/>
      <c r="G17" s="467"/>
      <c r="H17" s="467"/>
      <c r="I17" s="467"/>
      <c r="J17" s="468">
        <f t="shared" si="1"/>
        <v>0</v>
      </c>
      <c r="K17" s="465">
        <f t="shared" si="2"/>
        <v>0</v>
      </c>
    </row>
    <row r="18" spans="1:11" s="177" customFormat="1" ht="12" customHeight="1">
      <c r="A18" s="466" t="s">
        <v>70</v>
      </c>
      <c r="B18" s="357" t="s">
        <v>167</v>
      </c>
      <c r="C18" s="467"/>
      <c r="D18" s="467"/>
      <c r="E18" s="467"/>
      <c r="F18" s="467"/>
      <c r="G18" s="467"/>
      <c r="H18" s="467"/>
      <c r="I18" s="467"/>
      <c r="J18" s="468">
        <f t="shared" si="1"/>
        <v>0</v>
      </c>
      <c r="K18" s="465">
        <f t="shared" si="2"/>
        <v>0</v>
      </c>
    </row>
    <row r="19" spans="1:11" s="180" customFormat="1" ht="12" customHeight="1">
      <c r="A19" s="466" t="s">
        <v>71</v>
      </c>
      <c r="B19" s="357" t="s">
        <v>168</v>
      </c>
      <c r="C19" s="467"/>
      <c r="D19" s="467"/>
      <c r="E19" s="467"/>
      <c r="F19" s="467"/>
      <c r="G19" s="467"/>
      <c r="H19" s="467"/>
      <c r="I19" s="467"/>
      <c r="J19" s="468">
        <f t="shared" si="1"/>
        <v>0</v>
      </c>
      <c r="K19" s="465">
        <f t="shared" si="2"/>
        <v>0</v>
      </c>
    </row>
    <row r="20" spans="1:11" s="180" customFormat="1" ht="12" customHeight="1">
      <c r="A20" s="466" t="s">
        <v>72</v>
      </c>
      <c r="B20" s="357" t="s">
        <v>293</v>
      </c>
      <c r="C20" s="467"/>
      <c r="D20" s="467"/>
      <c r="E20" s="467"/>
      <c r="F20" s="467"/>
      <c r="G20" s="467"/>
      <c r="H20" s="467"/>
      <c r="I20" s="467"/>
      <c r="J20" s="468">
        <f t="shared" si="1"/>
        <v>0</v>
      </c>
      <c r="K20" s="465">
        <f t="shared" si="2"/>
        <v>0</v>
      </c>
    </row>
    <row r="21" spans="1:11" s="180" customFormat="1" ht="12" customHeight="1" thickBot="1">
      <c r="A21" s="507" t="s">
        <v>73</v>
      </c>
      <c r="B21" s="384" t="s">
        <v>169</v>
      </c>
      <c r="C21" s="470"/>
      <c r="D21" s="470"/>
      <c r="E21" s="470"/>
      <c r="F21" s="470"/>
      <c r="G21" s="470"/>
      <c r="H21" s="470"/>
      <c r="I21" s="470"/>
      <c r="J21" s="508">
        <f t="shared" si="1"/>
        <v>0</v>
      </c>
      <c r="K21" s="465">
        <f t="shared" si="2"/>
        <v>0</v>
      </c>
    </row>
    <row r="22" spans="1:11" s="177" customFormat="1" ht="12" customHeight="1" thickBot="1">
      <c r="A22" s="458" t="s">
        <v>4</v>
      </c>
      <c r="B22" s="459" t="s">
        <v>457</v>
      </c>
      <c r="C22" s="460">
        <f aca="true" t="shared" si="3" ref="C22:J22">SUM(C23:C25)</f>
        <v>0</v>
      </c>
      <c r="D22" s="460">
        <f t="shared" si="3"/>
        <v>0</v>
      </c>
      <c r="E22" s="460">
        <f t="shared" si="3"/>
        <v>0</v>
      </c>
      <c r="F22" s="460">
        <f t="shared" si="3"/>
        <v>0</v>
      </c>
      <c r="G22" s="460">
        <f t="shared" si="3"/>
        <v>0</v>
      </c>
      <c r="H22" s="460">
        <f t="shared" si="3"/>
        <v>0</v>
      </c>
      <c r="I22" s="460">
        <f t="shared" si="3"/>
        <v>0</v>
      </c>
      <c r="J22" s="460">
        <f t="shared" si="3"/>
        <v>0</v>
      </c>
      <c r="K22" s="461">
        <f>SUM(K23:K25)</f>
        <v>0</v>
      </c>
    </row>
    <row r="23" spans="1:11" s="180" customFormat="1" ht="12" customHeight="1">
      <c r="A23" s="462" t="s">
        <v>64</v>
      </c>
      <c r="B23" s="382" t="s">
        <v>142</v>
      </c>
      <c r="C23" s="463"/>
      <c r="D23" s="463"/>
      <c r="E23" s="463"/>
      <c r="F23" s="463"/>
      <c r="G23" s="463"/>
      <c r="H23" s="463"/>
      <c r="I23" s="463"/>
      <c r="J23" s="464">
        <f>D23+E23+F23+G23+H23+I23</f>
        <v>0</v>
      </c>
      <c r="K23" s="465">
        <f>C23+J23</f>
        <v>0</v>
      </c>
    </row>
    <row r="24" spans="1:11" s="180" customFormat="1" ht="12" customHeight="1">
      <c r="A24" s="466" t="s">
        <v>65</v>
      </c>
      <c r="B24" s="357" t="s">
        <v>458</v>
      </c>
      <c r="C24" s="467"/>
      <c r="D24" s="467"/>
      <c r="E24" s="467"/>
      <c r="F24" s="467"/>
      <c r="G24" s="467"/>
      <c r="H24" s="467"/>
      <c r="I24" s="467"/>
      <c r="J24" s="468">
        <f>D24+E24+F24+G24+H24+I24</f>
        <v>0</v>
      </c>
      <c r="K24" s="469">
        <f>C24+J24</f>
        <v>0</v>
      </c>
    </row>
    <row r="25" spans="1:11" s="180" customFormat="1" ht="12" customHeight="1">
      <c r="A25" s="466" t="s">
        <v>66</v>
      </c>
      <c r="B25" s="357" t="s">
        <v>459</v>
      </c>
      <c r="C25" s="467"/>
      <c r="D25" s="467"/>
      <c r="E25" s="467"/>
      <c r="F25" s="467"/>
      <c r="G25" s="467"/>
      <c r="H25" s="467"/>
      <c r="I25" s="467"/>
      <c r="J25" s="468">
        <f>D25+E25+F25+G25+H25+I25</f>
        <v>0</v>
      </c>
      <c r="K25" s="469">
        <f>C25+J25</f>
        <v>0</v>
      </c>
    </row>
    <row r="26" spans="1:11" s="180" customFormat="1" ht="12" customHeight="1" thickBot="1">
      <c r="A26" s="466" t="s">
        <v>67</v>
      </c>
      <c r="B26" s="376" t="s">
        <v>460</v>
      </c>
      <c r="C26" s="470"/>
      <c r="D26" s="470"/>
      <c r="E26" s="470"/>
      <c r="F26" s="470"/>
      <c r="G26" s="470"/>
      <c r="H26" s="470"/>
      <c r="I26" s="470"/>
      <c r="J26" s="471">
        <f>D26+E26+F26+G26+H26+I26</f>
        <v>0</v>
      </c>
      <c r="K26" s="472">
        <f>C26+J26</f>
        <v>0</v>
      </c>
    </row>
    <row r="27" spans="1:11" s="180" customFormat="1" ht="12" customHeight="1" thickBot="1">
      <c r="A27" s="473" t="s">
        <v>5</v>
      </c>
      <c r="B27" s="380" t="s">
        <v>92</v>
      </c>
      <c r="C27" s="474"/>
      <c r="D27" s="474"/>
      <c r="E27" s="474"/>
      <c r="F27" s="474"/>
      <c r="G27" s="474"/>
      <c r="H27" s="474"/>
      <c r="I27" s="474"/>
      <c r="J27" s="475"/>
      <c r="K27" s="476"/>
    </row>
    <row r="28" spans="1:11" s="180" customFormat="1" ht="12" customHeight="1" thickBot="1">
      <c r="A28" s="473" t="s">
        <v>6</v>
      </c>
      <c r="B28" s="380" t="s">
        <v>461</v>
      </c>
      <c r="C28" s="477">
        <f>C29+C30</f>
        <v>0</v>
      </c>
      <c r="D28" s="460">
        <f aca="true" t="shared" si="4" ref="D28:K28">D29+D30</f>
        <v>0</v>
      </c>
      <c r="E28" s="460">
        <f t="shared" si="4"/>
        <v>0</v>
      </c>
      <c r="F28" s="460">
        <f t="shared" si="4"/>
        <v>0</v>
      </c>
      <c r="G28" s="460">
        <f t="shared" si="4"/>
        <v>0</v>
      </c>
      <c r="H28" s="460">
        <f t="shared" si="4"/>
        <v>0</v>
      </c>
      <c r="I28" s="460">
        <f t="shared" si="4"/>
        <v>0</v>
      </c>
      <c r="J28" s="460">
        <f t="shared" si="4"/>
        <v>0</v>
      </c>
      <c r="K28" s="461">
        <f t="shared" si="4"/>
        <v>0</v>
      </c>
    </row>
    <row r="29" spans="1:11" s="180" customFormat="1" ht="12" customHeight="1">
      <c r="A29" s="462" t="s">
        <v>151</v>
      </c>
      <c r="B29" s="478" t="s">
        <v>458</v>
      </c>
      <c r="C29" s="480"/>
      <c r="D29" s="480"/>
      <c r="E29" s="480"/>
      <c r="F29" s="480"/>
      <c r="G29" s="480"/>
      <c r="H29" s="480"/>
      <c r="I29" s="480"/>
      <c r="J29" s="464">
        <f>D29+E29+F29+G29+H29+I29</f>
        <v>0</v>
      </c>
      <c r="K29" s="465">
        <f>C29+J29</f>
        <v>0</v>
      </c>
    </row>
    <row r="30" spans="1:11" s="180" customFormat="1" ht="12" customHeight="1">
      <c r="A30" s="462" t="s">
        <v>152</v>
      </c>
      <c r="B30" s="481" t="s">
        <v>462</v>
      </c>
      <c r="C30" s="480"/>
      <c r="D30" s="480"/>
      <c r="E30" s="480"/>
      <c r="F30" s="480"/>
      <c r="G30" s="480"/>
      <c r="H30" s="480"/>
      <c r="I30" s="480"/>
      <c r="J30" s="464">
        <f>D30+E30+F30+G30+H30+I30</f>
        <v>0</v>
      </c>
      <c r="K30" s="465">
        <f>C30+J30</f>
        <v>0</v>
      </c>
    </row>
    <row r="31" spans="1:11" s="180" customFormat="1" ht="12" customHeight="1" thickBot="1">
      <c r="A31" s="466" t="s">
        <v>153</v>
      </c>
      <c r="B31" s="482" t="s">
        <v>463</v>
      </c>
      <c r="C31" s="483"/>
      <c r="D31" s="483"/>
      <c r="E31" s="483"/>
      <c r="F31" s="483"/>
      <c r="G31" s="483"/>
      <c r="H31" s="483"/>
      <c r="I31" s="483"/>
      <c r="J31" s="464">
        <f>D31+E31+F31+G31+H31+I31</f>
        <v>0</v>
      </c>
      <c r="K31" s="465">
        <f>C31+J31</f>
        <v>0</v>
      </c>
    </row>
    <row r="32" spans="1:11" s="180" customFormat="1" ht="12" customHeight="1" thickBot="1">
      <c r="A32" s="473" t="s">
        <v>7</v>
      </c>
      <c r="B32" s="380" t="s">
        <v>464</v>
      </c>
      <c r="C32" s="477">
        <f aca="true" t="shared" si="5" ref="C32:J32">+C33+C34+C35</f>
        <v>0</v>
      </c>
      <c r="D32" s="460">
        <f t="shared" si="5"/>
        <v>0</v>
      </c>
      <c r="E32" s="460">
        <f t="shared" si="5"/>
        <v>0</v>
      </c>
      <c r="F32" s="460">
        <f t="shared" si="5"/>
        <v>0</v>
      </c>
      <c r="G32" s="460">
        <f t="shared" si="5"/>
        <v>0</v>
      </c>
      <c r="H32" s="460">
        <f t="shared" si="5"/>
        <v>0</v>
      </c>
      <c r="I32" s="460">
        <f t="shared" si="5"/>
        <v>0</v>
      </c>
      <c r="J32" s="460">
        <f t="shared" si="5"/>
        <v>0</v>
      </c>
      <c r="K32" s="461">
        <f>+K33+K34+K35</f>
        <v>0</v>
      </c>
    </row>
    <row r="33" spans="1:11" s="180" customFormat="1" ht="12" customHeight="1">
      <c r="A33" s="462" t="s">
        <v>51</v>
      </c>
      <c r="B33" s="478" t="s">
        <v>174</v>
      </c>
      <c r="C33" s="479"/>
      <c r="D33" s="479"/>
      <c r="E33" s="479"/>
      <c r="F33" s="479"/>
      <c r="G33" s="479"/>
      <c r="H33" s="479"/>
      <c r="I33" s="479"/>
      <c r="J33" s="464">
        <f>D33+E33+F33+G33+H33+I33</f>
        <v>0</v>
      </c>
      <c r="K33" s="465">
        <f>C33+J33</f>
        <v>0</v>
      </c>
    </row>
    <row r="34" spans="1:11" s="180" customFormat="1" ht="12" customHeight="1">
      <c r="A34" s="462" t="s">
        <v>52</v>
      </c>
      <c r="B34" s="481" t="s">
        <v>175</v>
      </c>
      <c r="C34" s="480"/>
      <c r="D34" s="480"/>
      <c r="E34" s="480"/>
      <c r="F34" s="480"/>
      <c r="G34" s="480"/>
      <c r="H34" s="480"/>
      <c r="I34" s="480"/>
      <c r="J34" s="464">
        <f>D34+E34+F34+G34+H34+I34</f>
        <v>0</v>
      </c>
      <c r="K34" s="465">
        <f>C34+J34</f>
        <v>0</v>
      </c>
    </row>
    <row r="35" spans="1:11" s="180" customFormat="1" ht="12" customHeight="1" thickBot="1">
      <c r="A35" s="466" t="s">
        <v>53</v>
      </c>
      <c r="B35" s="482" t="s">
        <v>176</v>
      </c>
      <c r="C35" s="483"/>
      <c r="D35" s="483"/>
      <c r="E35" s="483"/>
      <c r="F35" s="483"/>
      <c r="G35" s="483"/>
      <c r="H35" s="483"/>
      <c r="I35" s="483"/>
      <c r="J35" s="464">
        <f>D35+E35+F35+G35+H35+I35</f>
        <v>0</v>
      </c>
      <c r="K35" s="484">
        <f>C35+J35</f>
        <v>0</v>
      </c>
    </row>
    <row r="36" spans="1:11" s="177" customFormat="1" ht="12" customHeight="1" thickBot="1">
      <c r="A36" s="473" t="s">
        <v>8</v>
      </c>
      <c r="B36" s="380" t="s">
        <v>258</v>
      </c>
      <c r="C36" s="474"/>
      <c r="D36" s="474"/>
      <c r="E36" s="474"/>
      <c r="F36" s="474"/>
      <c r="G36" s="474"/>
      <c r="H36" s="474"/>
      <c r="I36" s="474"/>
      <c r="J36" s="460">
        <f>D36+E36+F36+G36+H36+I36</f>
        <v>0</v>
      </c>
      <c r="K36" s="476">
        <f>C36+J36</f>
        <v>0</v>
      </c>
    </row>
    <row r="37" spans="1:11" s="177" customFormat="1" ht="12" customHeight="1" thickBot="1">
      <c r="A37" s="473" t="s">
        <v>9</v>
      </c>
      <c r="B37" s="380" t="s">
        <v>465</v>
      </c>
      <c r="C37" s="474"/>
      <c r="D37" s="474"/>
      <c r="E37" s="474"/>
      <c r="F37" s="474"/>
      <c r="G37" s="474"/>
      <c r="H37" s="474"/>
      <c r="I37" s="474"/>
      <c r="J37" s="485">
        <f>D37+E37+F37+G37+H37+I37</f>
        <v>0</v>
      </c>
      <c r="K37" s="465">
        <f>C37+J37</f>
        <v>0</v>
      </c>
    </row>
    <row r="38" spans="1:11" s="177" customFormat="1" ht="12" customHeight="1" thickBot="1">
      <c r="A38" s="458" t="s">
        <v>10</v>
      </c>
      <c r="B38" s="380" t="s">
        <v>466</v>
      </c>
      <c r="C38" s="477">
        <f aca="true" t="shared" si="6" ref="C38:K38">+C10+C22+C27+C28+C32+C36+C37</f>
        <v>600000</v>
      </c>
      <c r="D38" s="460">
        <f t="shared" si="6"/>
        <v>0</v>
      </c>
      <c r="E38" s="460">
        <f t="shared" si="6"/>
        <v>0</v>
      </c>
      <c r="F38" s="460">
        <f t="shared" si="6"/>
        <v>0</v>
      </c>
      <c r="G38" s="460">
        <f t="shared" si="6"/>
        <v>0</v>
      </c>
      <c r="H38" s="460">
        <f t="shared" si="6"/>
        <v>0</v>
      </c>
      <c r="I38" s="460">
        <f t="shared" si="6"/>
        <v>0</v>
      </c>
      <c r="J38" s="460">
        <f t="shared" si="6"/>
        <v>0</v>
      </c>
      <c r="K38" s="461">
        <f t="shared" si="6"/>
        <v>600000</v>
      </c>
    </row>
    <row r="39" spans="1:11" s="177" customFormat="1" ht="12" customHeight="1" thickBot="1">
      <c r="A39" s="486" t="s">
        <v>11</v>
      </c>
      <c r="B39" s="380" t="s">
        <v>467</v>
      </c>
      <c r="C39" s="477">
        <f aca="true" t="shared" si="7" ref="C39:J39">+C40+C41+C42</f>
        <v>26362600</v>
      </c>
      <c r="D39" s="460">
        <f t="shared" si="7"/>
        <v>-158576</v>
      </c>
      <c r="E39" s="460">
        <f t="shared" si="7"/>
        <v>-3810000</v>
      </c>
      <c r="F39" s="460">
        <f t="shared" si="7"/>
        <v>0</v>
      </c>
      <c r="G39" s="460">
        <f t="shared" si="7"/>
        <v>0</v>
      </c>
      <c r="H39" s="460">
        <f t="shared" si="7"/>
        <v>0</v>
      </c>
      <c r="I39" s="460">
        <f t="shared" si="7"/>
        <v>0</v>
      </c>
      <c r="J39" s="460">
        <f t="shared" si="7"/>
        <v>-3968576</v>
      </c>
      <c r="K39" s="461">
        <f>+K40+K41+K42</f>
        <v>22394024</v>
      </c>
    </row>
    <row r="40" spans="1:11" s="177" customFormat="1" ht="12" customHeight="1">
      <c r="A40" s="462" t="s">
        <v>468</v>
      </c>
      <c r="B40" s="478" t="s">
        <v>124</v>
      </c>
      <c r="C40" s="479">
        <v>2783127</v>
      </c>
      <c r="D40" s="479">
        <v>-158576</v>
      </c>
      <c r="E40" s="479"/>
      <c r="F40" s="479"/>
      <c r="G40" s="479"/>
      <c r="H40" s="479"/>
      <c r="I40" s="479"/>
      <c r="J40" s="464">
        <f>D40+E40+F40+G40+H40+I40</f>
        <v>-158576</v>
      </c>
      <c r="K40" s="465">
        <f>C40+J40</f>
        <v>2624551</v>
      </c>
    </row>
    <row r="41" spans="1:11" s="177" customFormat="1" ht="12" customHeight="1">
      <c r="A41" s="462" t="s">
        <v>469</v>
      </c>
      <c r="B41" s="481" t="s">
        <v>470</v>
      </c>
      <c r="C41" s="480"/>
      <c r="D41" s="480"/>
      <c r="E41" s="480"/>
      <c r="F41" s="480"/>
      <c r="G41" s="480"/>
      <c r="H41" s="480"/>
      <c r="I41" s="480"/>
      <c r="J41" s="464">
        <f>D41+E41+F41+G41+H41+I41</f>
        <v>0</v>
      </c>
      <c r="K41" s="469">
        <f>C41+J41</f>
        <v>0</v>
      </c>
    </row>
    <row r="42" spans="1:11" s="180" customFormat="1" ht="12" customHeight="1" thickBot="1">
      <c r="A42" s="466" t="s">
        <v>471</v>
      </c>
      <c r="B42" s="487" t="s">
        <v>472</v>
      </c>
      <c r="C42" s="488">
        <v>23579473</v>
      </c>
      <c r="D42" s="488"/>
      <c r="E42" s="488">
        <v>-3810000</v>
      </c>
      <c r="F42" s="488"/>
      <c r="G42" s="488"/>
      <c r="H42" s="488"/>
      <c r="I42" s="488"/>
      <c r="J42" s="464">
        <f>D42+E42+F42+G42+H42+I42</f>
        <v>-3810000</v>
      </c>
      <c r="K42" s="472">
        <f>C42+J42</f>
        <v>19769473</v>
      </c>
    </row>
    <row r="43" spans="1:11" s="180" customFormat="1" ht="12.75" customHeight="1" thickBot="1">
      <c r="A43" s="486" t="s">
        <v>12</v>
      </c>
      <c r="B43" s="489" t="s">
        <v>473</v>
      </c>
      <c r="C43" s="477">
        <f aca="true" t="shared" si="8" ref="C43:J43">+C38+C39</f>
        <v>26962600</v>
      </c>
      <c r="D43" s="460">
        <f t="shared" si="8"/>
        <v>-158576</v>
      </c>
      <c r="E43" s="460">
        <f t="shared" si="8"/>
        <v>-3810000</v>
      </c>
      <c r="F43" s="460">
        <f t="shared" si="8"/>
        <v>0</v>
      </c>
      <c r="G43" s="460">
        <f t="shared" si="8"/>
        <v>0</v>
      </c>
      <c r="H43" s="460">
        <f t="shared" si="8"/>
        <v>0</v>
      </c>
      <c r="I43" s="460">
        <f t="shared" si="8"/>
        <v>0</v>
      </c>
      <c r="J43" s="460">
        <f t="shared" si="8"/>
        <v>-3968576</v>
      </c>
      <c r="K43" s="461">
        <f>+K38+K39</f>
        <v>22994024</v>
      </c>
    </row>
    <row r="44" spans="1:11" s="174" customFormat="1" ht="13.5" customHeight="1" thickBot="1">
      <c r="A44" s="557" t="s">
        <v>36</v>
      </c>
      <c r="B44" s="573"/>
      <c r="C44" s="573"/>
      <c r="D44" s="573"/>
      <c r="E44" s="573"/>
      <c r="F44" s="573"/>
      <c r="G44" s="573"/>
      <c r="H44" s="573"/>
      <c r="I44" s="573"/>
      <c r="J44" s="573"/>
      <c r="K44" s="574"/>
    </row>
    <row r="45" spans="1:11" s="185" customFormat="1" ht="12" customHeight="1" thickBot="1">
      <c r="A45" s="473" t="s">
        <v>3</v>
      </c>
      <c r="B45" s="380" t="s">
        <v>474</v>
      </c>
      <c r="C45" s="490">
        <f aca="true" t="shared" si="9" ref="C45:J45">SUM(C46:C50)</f>
        <v>22652600</v>
      </c>
      <c r="D45" s="490">
        <f t="shared" si="9"/>
        <v>341424</v>
      </c>
      <c r="E45" s="490">
        <f t="shared" si="9"/>
        <v>0</v>
      </c>
      <c r="F45" s="490">
        <f t="shared" si="9"/>
        <v>0</v>
      </c>
      <c r="G45" s="490">
        <f t="shared" si="9"/>
        <v>0</v>
      </c>
      <c r="H45" s="490">
        <f t="shared" si="9"/>
        <v>0</v>
      </c>
      <c r="I45" s="490">
        <f t="shared" si="9"/>
        <v>0</v>
      </c>
      <c r="J45" s="490">
        <f t="shared" si="9"/>
        <v>341424</v>
      </c>
      <c r="K45" s="476">
        <f>SUM(K46:K50)</f>
        <v>22994024</v>
      </c>
    </row>
    <row r="46" spans="1:11" ht="12" customHeight="1">
      <c r="A46" s="466" t="s">
        <v>58</v>
      </c>
      <c r="B46" s="382" t="s">
        <v>32</v>
      </c>
      <c r="C46" s="491">
        <v>7810000</v>
      </c>
      <c r="D46" s="491"/>
      <c r="E46" s="491"/>
      <c r="F46" s="491"/>
      <c r="G46" s="491"/>
      <c r="H46" s="491"/>
      <c r="I46" s="491"/>
      <c r="J46" s="492">
        <f>D46+E46+F46+G46+H46+I46</f>
        <v>0</v>
      </c>
      <c r="K46" s="493">
        <f>C46+J46</f>
        <v>7810000</v>
      </c>
    </row>
    <row r="47" spans="1:11" ht="12" customHeight="1">
      <c r="A47" s="466" t="s">
        <v>59</v>
      </c>
      <c r="B47" s="357" t="s">
        <v>101</v>
      </c>
      <c r="C47" s="494">
        <v>1871200</v>
      </c>
      <c r="D47" s="494"/>
      <c r="E47" s="494"/>
      <c r="F47" s="494"/>
      <c r="G47" s="494"/>
      <c r="H47" s="494"/>
      <c r="I47" s="494"/>
      <c r="J47" s="495">
        <f>D47+E47+F47+G47+H47+I47</f>
        <v>0</v>
      </c>
      <c r="K47" s="496">
        <f>C47+J47</f>
        <v>1871200</v>
      </c>
    </row>
    <row r="48" spans="1:11" ht="12" customHeight="1">
      <c r="A48" s="466" t="s">
        <v>60</v>
      </c>
      <c r="B48" s="357" t="s">
        <v>77</v>
      </c>
      <c r="C48" s="494">
        <v>12971400</v>
      </c>
      <c r="D48" s="494">
        <v>341424</v>
      </c>
      <c r="E48" s="494"/>
      <c r="F48" s="494"/>
      <c r="G48" s="494"/>
      <c r="H48" s="494"/>
      <c r="I48" s="494"/>
      <c r="J48" s="495">
        <f>D48+E48+F48+G48+H48+I48</f>
        <v>341424</v>
      </c>
      <c r="K48" s="496">
        <f>C48+J48</f>
        <v>13312824</v>
      </c>
    </row>
    <row r="49" spans="1:11" ht="12" customHeight="1">
      <c r="A49" s="466" t="s">
        <v>61</v>
      </c>
      <c r="B49" s="357" t="s">
        <v>102</v>
      </c>
      <c r="C49" s="494"/>
      <c r="D49" s="494"/>
      <c r="E49" s="494"/>
      <c r="F49" s="494"/>
      <c r="G49" s="494"/>
      <c r="H49" s="494"/>
      <c r="I49" s="494"/>
      <c r="J49" s="495">
        <f>D49+E49+F49+G49+H49+I49</f>
        <v>0</v>
      </c>
      <c r="K49" s="496">
        <f>C49+J49</f>
        <v>0</v>
      </c>
    </row>
    <row r="50" spans="1:11" ht="12" customHeight="1" thickBot="1">
      <c r="A50" s="466" t="s">
        <v>78</v>
      </c>
      <c r="B50" s="357" t="s">
        <v>103</v>
      </c>
      <c r="C50" s="494"/>
      <c r="D50" s="494"/>
      <c r="E50" s="494"/>
      <c r="F50" s="494"/>
      <c r="G50" s="494"/>
      <c r="H50" s="494"/>
      <c r="I50" s="494"/>
      <c r="J50" s="495">
        <f>D50+E50+F50+G50+H50+I50</f>
        <v>0</v>
      </c>
      <c r="K50" s="496">
        <f>C50+J50</f>
        <v>0</v>
      </c>
    </row>
    <row r="51" spans="1:11" ht="12" customHeight="1" thickBot="1">
      <c r="A51" s="473" t="s">
        <v>4</v>
      </c>
      <c r="B51" s="380" t="s">
        <v>475</v>
      </c>
      <c r="C51" s="490">
        <f aca="true" t="shared" si="10" ref="C51:J51">SUM(C52:C54)</f>
        <v>4310000</v>
      </c>
      <c r="D51" s="490">
        <f t="shared" si="10"/>
        <v>-500000</v>
      </c>
      <c r="E51" s="490">
        <f t="shared" si="10"/>
        <v>-3810000</v>
      </c>
      <c r="F51" s="490">
        <f t="shared" si="10"/>
        <v>0</v>
      </c>
      <c r="G51" s="490">
        <f t="shared" si="10"/>
        <v>0</v>
      </c>
      <c r="H51" s="490">
        <f t="shared" si="10"/>
        <v>0</v>
      </c>
      <c r="I51" s="490">
        <f t="shared" si="10"/>
        <v>0</v>
      </c>
      <c r="J51" s="490">
        <f t="shared" si="10"/>
        <v>-4310000</v>
      </c>
      <c r="K51" s="476">
        <f>SUM(K52:K54)</f>
        <v>0</v>
      </c>
    </row>
    <row r="52" spans="1:11" s="185" customFormat="1" ht="12" customHeight="1">
      <c r="A52" s="466" t="s">
        <v>64</v>
      </c>
      <c r="B52" s="382" t="s">
        <v>118</v>
      </c>
      <c r="C52" s="491">
        <v>500000</v>
      </c>
      <c r="D52" s="491">
        <v>-500000</v>
      </c>
      <c r="E52" s="491"/>
      <c r="F52" s="491"/>
      <c r="G52" s="491"/>
      <c r="H52" s="491"/>
      <c r="I52" s="491"/>
      <c r="J52" s="492">
        <f>D52+E52+F52+G52+H52+I52</f>
        <v>-500000</v>
      </c>
      <c r="K52" s="493">
        <f>C52+J52</f>
        <v>0</v>
      </c>
    </row>
    <row r="53" spans="1:11" ht="12" customHeight="1">
      <c r="A53" s="466" t="s">
        <v>65</v>
      </c>
      <c r="B53" s="357" t="s">
        <v>105</v>
      </c>
      <c r="C53" s="494">
        <v>3810000</v>
      </c>
      <c r="D53" s="494"/>
      <c r="E53" s="494">
        <v>-3810000</v>
      </c>
      <c r="F53" s="494"/>
      <c r="G53" s="494"/>
      <c r="H53" s="494"/>
      <c r="I53" s="494"/>
      <c r="J53" s="495">
        <f>D53+E53+F53+G53+H53+I53</f>
        <v>-3810000</v>
      </c>
      <c r="K53" s="496">
        <f>C53+J53</f>
        <v>0</v>
      </c>
    </row>
    <row r="54" spans="1:11" ht="12" customHeight="1">
      <c r="A54" s="466" t="s">
        <v>66</v>
      </c>
      <c r="B54" s="357" t="s">
        <v>476</v>
      </c>
      <c r="C54" s="494"/>
      <c r="D54" s="494"/>
      <c r="E54" s="494"/>
      <c r="F54" s="494"/>
      <c r="G54" s="494"/>
      <c r="H54" s="494"/>
      <c r="I54" s="494"/>
      <c r="J54" s="495">
        <f>D54+E54+F54+G54+H54+I54</f>
        <v>0</v>
      </c>
      <c r="K54" s="496">
        <f>C54+J54</f>
        <v>0</v>
      </c>
    </row>
    <row r="55" spans="1:11" ht="12" customHeight="1" thickBot="1">
      <c r="A55" s="466" t="s">
        <v>67</v>
      </c>
      <c r="B55" s="357" t="s">
        <v>477</v>
      </c>
      <c r="C55" s="494"/>
      <c r="D55" s="494"/>
      <c r="E55" s="494"/>
      <c r="F55" s="494"/>
      <c r="G55" s="494"/>
      <c r="H55" s="494"/>
      <c r="I55" s="494"/>
      <c r="J55" s="495">
        <f>D55+E55+F55+G55+H55+I55</f>
        <v>0</v>
      </c>
      <c r="K55" s="496">
        <f>C55+J55</f>
        <v>0</v>
      </c>
    </row>
    <row r="56" spans="1:11" ht="12" customHeight="1" thickBot="1">
      <c r="A56" s="473" t="s">
        <v>5</v>
      </c>
      <c r="B56" s="380" t="s">
        <v>478</v>
      </c>
      <c r="C56" s="497"/>
      <c r="D56" s="497"/>
      <c r="E56" s="497"/>
      <c r="F56" s="497"/>
      <c r="G56" s="497"/>
      <c r="H56" s="497"/>
      <c r="I56" s="497"/>
      <c r="J56" s="490">
        <f>D56+E56+F56+G56+H56+I56</f>
        <v>0</v>
      </c>
      <c r="K56" s="476">
        <f>C56+J56</f>
        <v>0</v>
      </c>
    </row>
    <row r="57" spans="1:11" ht="12.75" customHeight="1" thickBot="1">
      <c r="A57" s="473" t="s">
        <v>6</v>
      </c>
      <c r="B57" s="498" t="s">
        <v>479</v>
      </c>
      <c r="C57" s="499">
        <f aca="true" t="shared" si="11" ref="C57:J57">+C45+C51+C56</f>
        <v>26962600</v>
      </c>
      <c r="D57" s="499">
        <f t="shared" si="11"/>
        <v>-158576</v>
      </c>
      <c r="E57" s="499">
        <f t="shared" si="11"/>
        <v>-3810000</v>
      </c>
      <c r="F57" s="499">
        <f t="shared" si="11"/>
        <v>0</v>
      </c>
      <c r="G57" s="499">
        <f t="shared" si="11"/>
        <v>0</v>
      </c>
      <c r="H57" s="499">
        <f t="shared" si="11"/>
        <v>0</v>
      </c>
      <c r="I57" s="499">
        <f t="shared" si="11"/>
        <v>0</v>
      </c>
      <c r="J57" s="499">
        <f t="shared" si="11"/>
        <v>-3968576</v>
      </c>
      <c r="K57" s="203">
        <f>+K45+K51+K56</f>
        <v>22994024</v>
      </c>
    </row>
    <row r="58" spans="1:11" ht="13.5" customHeight="1" thickBot="1">
      <c r="A58" s="500"/>
      <c r="B58" s="501"/>
      <c r="C58" s="249">
        <f>C43-C57</f>
        <v>0</v>
      </c>
      <c r="D58" s="250"/>
      <c r="E58" s="250"/>
      <c r="F58" s="250"/>
      <c r="G58" s="250"/>
      <c r="H58" s="250"/>
      <c r="I58" s="250"/>
      <c r="J58" s="250"/>
      <c r="K58" s="245">
        <f>K43-K57</f>
        <v>0</v>
      </c>
    </row>
    <row r="59" spans="1:11" ht="12.75" customHeight="1" thickBot="1">
      <c r="A59" s="36" t="s">
        <v>363</v>
      </c>
      <c r="B59" s="37"/>
      <c r="C59" s="212">
        <v>3</v>
      </c>
      <c r="D59" s="212"/>
      <c r="E59" s="212"/>
      <c r="F59" s="212"/>
      <c r="G59" s="212"/>
      <c r="H59" s="212"/>
      <c r="I59" s="212"/>
      <c r="J59" s="202">
        <f>D59+E59+F59+G59+H59+I59</f>
        <v>0</v>
      </c>
      <c r="K59" s="203">
        <f>C59+J59</f>
        <v>3</v>
      </c>
    </row>
    <row r="60" spans="1:11" ht="12.75" customHeight="1" thickBot="1">
      <c r="A60" s="36" t="s">
        <v>116</v>
      </c>
      <c r="B60" s="37"/>
      <c r="C60" s="212"/>
      <c r="D60" s="212"/>
      <c r="E60" s="212"/>
      <c r="F60" s="212"/>
      <c r="G60" s="212"/>
      <c r="H60" s="212"/>
      <c r="I60" s="212"/>
      <c r="J60" s="202">
        <f>D60+E60+F60+G60+H60+I60</f>
        <v>0</v>
      </c>
      <c r="K60" s="203">
        <f>C60+J60</f>
        <v>0</v>
      </c>
    </row>
  </sheetData>
  <sheetProtection selectLockedCells="1" selectUnlockedCells="1"/>
  <mergeCells count="16"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A9:K9"/>
    <mergeCell ref="A44:K44"/>
    <mergeCell ref="H1:K1"/>
    <mergeCell ref="B2:J2"/>
    <mergeCell ref="B3:J3"/>
    <mergeCell ref="A5:A7"/>
    <mergeCell ref="B5:B7"/>
  </mergeCells>
  <printOptions horizontalCentered="1"/>
  <pageMargins left="0.5118110236220472" right="0.5118110236220472" top="0.35433070866141736" bottom="0.2755905511811024" header="0.31496062992125984" footer="0.31496062992125984"/>
  <pageSetup horizontalDpi="600" verticalDpi="600" orientation="landscape" paperSize="9" scale="71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K60"/>
  <sheetViews>
    <sheetView zoomScale="120" zoomScaleNormal="120" workbookViewId="0" topLeftCell="A1">
      <selection activeCell="M13" sqref="M13"/>
    </sheetView>
  </sheetViews>
  <sheetFormatPr defaultColWidth="9.00390625" defaultRowHeight="12.75"/>
  <cols>
    <col min="1" max="1" width="13.875" style="186" customWidth="1"/>
    <col min="2" max="2" width="60.625" style="173" customWidth="1"/>
    <col min="3" max="3" width="15.875" style="173" customWidth="1"/>
    <col min="4" max="10" width="13.875" style="173" customWidth="1"/>
    <col min="11" max="11" width="15.875" style="173" customWidth="1"/>
    <col min="12" max="16384" width="9.375" style="173" customWidth="1"/>
  </cols>
  <sheetData>
    <row r="1" spans="1:11" s="170" customFormat="1" ht="15.75" customHeight="1" thickBot="1">
      <c r="A1" s="213"/>
      <c r="B1" s="214"/>
      <c r="C1" s="214"/>
      <c r="D1" s="214"/>
      <c r="E1" s="214"/>
      <c r="F1" s="214"/>
      <c r="G1" s="509"/>
      <c r="H1" s="509" t="s">
        <v>591</v>
      </c>
      <c r="I1" s="509"/>
      <c r="J1" s="509"/>
      <c r="K1" s="169"/>
    </row>
    <row r="2" spans="1:11" s="171" customFormat="1" ht="36">
      <c r="A2" s="215" t="s">
        <v>453</v>
      </c>
      <c r="B2" s="578" t="s">
        <v>537</v>
      </c>
      <c r="C2" s="579"/>
      <c r="D2" s="579"/>
      <c r="E2" s="579"/>
      <c r="F2" s="579"/>
      <c r="G2" s="579"/>
      <c r="H2" s="579"/>
      <c r="I2" s="579"/>
      <c r="J2" s="579"/>
      <c r="K2" s="216" t="s">
        <v>434</v>
      </c>
    </row>
    <row r="3" spans="1:11" s="171" customFormat="1" ht="22.5" customHeight="1" thickBot="1">
      <c r="A3" s="217" t="s">
        <v>114</v>
      </c>
      <c r="B3" s="580" t="str">
        <f>CONCATENATE('RM_9.1.2.sz.mell'!B3:J3)</f>
        <v>Önként vállalt feladatok bevételeinek, kiadásainak módosítása</v>
      </c>
      <c r="C3" s="581"/>
      <c r="D3" s="581"/>
      <c r="E3" s="581"/>
      <c r="F3" s="581"/>
      <c r="G3" s="581"/>
      <c r="H3" s="581"/>
      <c r="I3" s="581"/>
      <c r="J3" s="581"/>
      <c r="K3" s="218" t="s">
        <v>38</v>
      </c>
    </row>
    <row r="4" spans="1:11" s="171" customFormat="1" ht="12.75" customHeight="1" thickBot="1">
      <c r="A4" s="219"/>
      <c r="B4" s="220"/>
      <c r="C4" s="221"/>
      <c r="D4" s="221"/>
      <c r="E4" s="221"/>
      <c r="F4" s="221"/>
      <c r="G4" s="221"/>
      <c r="H4" s="221"/>
      <c r="I4" s="221"/>
      <c r="J4" s="221"/>
      <c r="K4" s="222" t="s">
        <v>425</v>
      </c>
    </row>
    <row r="5" spans="1:11" s="172" customFormat="1" ht="13.5" customHeight="1">
      <c r="A5" s="585" t="s">
        <v>46</v>
      </c>
      <c r="B5" s="582" t="s">
        <v>2</v>
      </c>
      <c r="C5" s="582" t="s">
        <v>480</v>
      </c>
      <c r="D5" s="582" t="str">
        <f>CONCATENATE('RM_9.1.sz.mell'!D5:I5)</f>
        <v>1. sz. módosítás </v>
      </c>
      <c r="E5" s="582" t="str">
        <f>CONCATENATE('RM_9.1.sz.mell'!E5)</f>
        <v>.2. sz. módosítás </v>
      </c>
      <c r="F5" s="582" t="str">
        <f>CONCATENATE('RM_9.1.sz.mell'!F5)</f>
        <v>3. sz. módosítás </v>
      </c>
      <c r="G5" s="582" t="str">
        <f>CONCATENATE('RM_9.1.sz.mell'!G5)</f>
        <v>4. sz. módosítás </v>
      </c>
      <c r="H5" s="582" t="str">
        <f>CONCATENATE('RM_9.1.sz.mell'!H5)</f>
        <v>.5. sz. módosítás </v>
      </c>
      <c r="I5" s="582" t="str">
        <f>CONCATENATE('RM_9.1.sz.mell'!I5)</f>
        <v>6. sz. módosítás </v>
      </c>
      <c r="J5" s="582" t="s">
        <v>481</v>
      </c>
      <c r="K5" s="570" t="str">
        <f>CONCATENATE('RM_9.5.1.sz.mell'!K5)</f>
        <v>1.sz. módosítás utáni előirányzat</v>
      </c>
    </row>
    <row r="6" spans="1:11" ht="12.75" customHeight="1">
      <c r="A6" s="586"/>
      <c r="B6" s="583"/>
      <c r="C6" s="588"/>
      <c r="D6" s="588"/>
      <c r="E6" s="588"/>
      <c r="F6" s="588"/>
      <c r="G6" s="588"/>
      <c r="H6" s="588"/>
      <c r="I6" s="588"/>
      <c r="J6" s="588"/>
      <c r="K6" s="571"/>
    </row>
    <row r="7" spans="1:11" s="174" customFormat="1" ht="9.75" customHeight="1" thickBot="1">
      <c r="A7" s="587"/>
      <c r="B7" s="584"/>
      <c r="C7" s="589"/>
      <c r="D7" s="589"/>
      <c r="E7" s="589"/>
      <c r="F7" s="589"/>
      <c r="G7" s="589"/>
      <c r="H7" s="589"/>
      <c r="I7" s="589"/>
      <c r="J7" s="589"/>
      <c r="K7" s="572"/>
    </row>
    <row r="8" spans="1:11" s="187" customFormat="1" ht="10.5" customHeight="1" thickBot="1">
      <c r="A8" s="224" t="s">
        <v>343</v>
      </c>
      <c r="B8" s="225" t="s">
        <v>344</v>
      </c>
      <c r="C8" s="225" t="s">
        <v>345</v>
      </c>
      <c r="D8" s="225" t="s">
        <v>347</v>
      </c>
      <c r="E8" s="225" t="s">
        <v>346</v>
      </c>
      <c r="F8" s="225" t="s">
        <v>369</v>
      </c>
      <c r="G8" s="225" t="s">
        <v>349</v>
      </c>
      <c r="H8" s="225" t="s">
        <v>350</v>
      </c>
      <c r="I8" s="225" t="s">
        <v>441</v>
      </c>
      <c r="J8" s="226" t="s">
        <v>442</v>
      </c>
      <c r="K8" s="227" t="s">
        <v>443</v>
      </c>
    </row>
    <row r="9" spans="1:11" s="187" customFormat="1" ht="10.5" customHeight="1" thickBot="1">
      <c r="A9" s="575" t="s">
        <v>35</v>
      </c>
      <c r="B9" s="576"/>
      <c r="C9" s="576"/>
      <c r="D9" s="576"/>
      <c r="E9" s="576"/>
      <c r="F9" s="576"/>
      <c r="G9" s="576"/>
      <c r="H9" s="576"/>
      <c r="I9" s="576"/>
      <c r="J9" s="576"/>
      <c r="K9" s="577"/>
    </row>
    <row r="10" spans="1:11" s="177" customFormat="1" ht="12" customHeight="1" thickBot="1">
      <c r="A10" s="32" t="s">
        <v>3</v>
      </c>
      <c r="B10" s="175" t="s">
        <v>454</v>
      </c>
      <c r="C10" s="41">
        <f>SUM(C11:C21)</f>
        <v>0</v>
      </c>
      <c r="D10" s="41">
        <f aca="true" t="shared" si="0" ref="D10:K10">SUM(D11:D21)</f>
        <v>0</v>
      </c>
      <c r="E10" s="41">
        <f t="shared" si="0"/>
        <v>0</v>
      </c>
      <c r="F10" s="41">
        <f t="shared" si="0"/>
        <v>0</v>
      </c>
      <c r="G10" s="41">
        <f t="shared" si="0"/>
        <v>0</v>
      </c>
      <c r="H10" s="41">
        <f t="shared" si="0"/>
        <v>0</v>
      </c>
      <c r="I10" s="41">
        <f t="shared" si="0"/>
        <v>0</v>
      </c>
      <c r="J10" s="41">
        <f t="shared" si="0"/>
        <v>0</v>
      </c>
      <c r="K10" s="41">
        <f t="shared" si="0"/>
        <v>0</v>
      </c>
    </row>
    <row r="11" spans="1:11" s="177" customFormat="1" ht="12" customHeight="1">
      <c r="A11" s="178" t="s">
        <v>58</v>
      </c>
      <c r="B11" s="5" t="s">
        <v>160</v>
      </c>
      <c r="C11" s="204"/>
      <c r="D11" s="204"/>
      <c r="E11" s="204"/>
      <c r="F11" s="204"/>
      <c r="G11" s="204"/>
      <c r="H11" s="204"/>
      <c r="I11" s="204"/>
      <c r="J11" s="194">
        <f>D11+E11+F11+G11+H11+I11</f>
        <v>0</v>
      </c>
      <c r="K11" s="192">
        <f>C11+J11</f>
        <v>0</v>
      </c>
    </row>
    <row r="12" spans="1:11" s="177" customFormat="1" ht="12" customHeight="1">
      <c r="A12" s="179" t="s">
        <v>59</v>
      </c>
      <c r="B12" s="3" t="s">
        <v>161</v>
      </c>
      <c r="C12" s="205"/>
      <c r="D12" s="205"/>
      <c r="E12" s="205"/>
      <c r="F12" s="205"/>
      <c r="G12" s="205"/>
      <c r="H12" s="205"/>
      <c r="I12" s="205"/>
      <c r="J12" s="195">
        <f aca="true" t="shared" si="1" ref="J12:J21">D12+E12+F12+G12+H12+I12</f>
        <v>0</v>
      </c>
      <c r="K12" s="192">
        <f aca="true" t="shared" si="2" ref="K12:K21">C12+J12</f>
        <v>0</v>
      </c>
    </row>
    <row r="13" spans="1:11" s="177" customFormat="1" ht="12" customHeight="1">
      <c r="A13" s="179" t="s">
        <v>60</v>
      </c>
      <c r="B13" s="3" t="s">
        <v>162</v>
      </c>
      <c r="C13" s="205"/>
      <c r="D13" s="205"/>
      <c r="E13" s="205"/>
      <c r="F13" s="205"/>
      <c r="G13" s="205"/>
      <c r="H13" s="205"/>
      <c r="I13" s="205"/>
      <c r="J13" s="195">
        <f t="shared" si="1"/>
        <v>0</v>
      </c>
      <c r="K13" s="192">
        <f t="shared" si="2"/>
        <v>0</v>
      </c>
    </row>
    <row r="14" spans="1:11" s="177" customFormat="1" ht="12" customHeight="1">
      <c r="A14" s="179" t="s">
        <v>61</v>
      </c>
      <c r="B14" s="3" t="s">
        <v>163</v>
      </c>
      <c r="C14" s="205"/>
      <c r="D14" s="205"/>
      <c r="E14" s="205"/>
      <c r="F14" s="205"/>
      <c r="G14" s="205"/>
      <c r="H14" s="205"/>
      <c r="I14" s="205"/>
      <c r="J14" s="195">
        <f t="shared" si="1"/>
        <v>0</v>
      </c>
      <c r="K14" s="192">
        <f t="shared" si="2"/>
        <v>0</v>
      </c>
    </row>
    <row r="15" spans="1:11" s="177" customFormat="1" ht="12" customHeight="1">
      <c r="A15" s="179" t="s">
        <v>78</v>
      </c>
      <c r="B15" s="3" t="s">
        <v>164</v>
      </c>
      <c r="C15" s="205"/>
      <c r="D15" s="205"/>
      <c r="E15" s="205"/>
      <c r="F15" s="205"/>
      <c r="G15" s="205"/>
      <c r="H15" s="205"/>
      <c r="I15" s="205"/>
      <c r="J15" s="195">
        <f t="shared" si="1"/>
        <v>0</v>
      </c>
      <c r="K15" s="192">
        <f t="shared" si="2"/>
        <v>0</v>
      </c>
    </row>
    <row r="16" spans="1:11" s="177" customFormat="1" ht="12" customHeight="1">
      <c r="A16" s="179" t="s">
        <v>62</v>
      </c>
      <c r="B16" s="3" t="s">
        <v>455</v>
      </c>
      <c r="C16" s="205"/>
      <c r="D16" s="205"/>
      <c r="E16" s="205"/>
      <c r="F16" s="205"/>
      <c r="G16" s="205"/>
      <c r="H16" s="205"/>
      <c r="I16" s="205"/>
      <c r="J16" s="195">
        <f t="shared" si="1"/>
        <v>0</v>
      </c>
      <c r="K16" s="192">
        <f t="shared" si="2"/>
        <v>0</v>
      </c>
    </row>
    <row r="17" spans="1:11" s="177" customFormat="1" ht="12" customHeight="1">
      <c r="A17" s="179" t="s">
        <v>63</v>
      </c>
      <c r="B17" s="2" t="s">
        <v>456</v>
      </c>
      <c r="C17" s="205"/>
      <c r="D17" s="205"/>
      <c r="E17" s="205"/>
      <c r="F17" s="205"/>
      <c r="G17" s="205"/>
      <c r="H17" s="205"/>
      <c r="I17" s="205"/>
      <c r="J17" s="195">
        <f t="shared" si="1"/>
        <v>0</v>
      </c>
      <c r="K17" s="192">
        <f t="shared" si="2"/>
        <v>0</v>
      </c>
    </row>
    <row r="18" spans="1:11" s="177" customFormat="1" ht="12" customHeight="1">
      <c r="A18" s="179" t="s">
        <v>70</v>
      </c>
      <c r="B18" s="3" t="s">
        <v>167</v>
      </c>
      <c r="C18" s="205"/>
      <c r="D18" s="205"/>
      <c r="E18" s="205"/>
      <c r="F18" s="205"/>
      <c r="G18" s="205"/>
      <c r="H18" s="205"/>
      <c r="I18" s="205"/>
      <c r="J18" s="195">
        <f t="shared" si="1"/>
        <v>0</v>
      </c>
      <c r="K18" s="192">
        <f t="shared" si="2"/>
        <v>0</v>
      </c>
    </row>
    <row r="19" spans="1:11" s="180" customFormat="1" ht="12" customHeight="1">
      <c r="A19" s="179" t="s">
        <v>71</v>
      </c>
      <c r="B19" s="3" t="s">
        <v>168</v>
      </c>
      <c r="C19" s="205"/>
      <c r="D19" s="205"/>
      <c r="E19" s="205"/>
      <c r="F19" s="205"/>
      <c r="G19" s="205"/>
      <c r="H19" s="205"/>
      <c r="I19" s="205"/>
      <c r="J19" s="195">
        <f t="shared" si="1"/>
        <v>0</v>
      </c>
      <c r="K19" s="192">
        <f t="shared" si="2"/>
        <v>0</v>
      </c>
    </row>
    <row r="20" spans="1:11" s="180" customFormat="1" ht="12" customHeight="1">
      <c r="A20" s="179" t="s">
        <v>72</v>
      </c>
      <c r="B20" s="3" t="s">
        <v>293</v>
      </c>
      <c r="C20" s="205"/>
      <c r="D20" s="205"/>
      <c r="E20" s="205"/>
      <c r="F20" s="205"/>
      <c r="G20" s="205"/>
      <c r="H20" s="205"/>
      <c r="I20" s="205"/>
      <c r="J20" s="195">
        <f t="shared" si="1"/>
        <v>0</v>
      </c>
      <c r="K20" s="192">
        <f t="shared" si="2"/>
        <v>0</v>
      </c>
    </row>
    <row r="21" spans="1:11" s="180" customFormat="1" ht="12" customHeight="1" thickBot="1">
      <c r="A21" s="188" t="s">
        <v>73</v>
      </c>
      <c r="B21" s="2" t="s">
        <v>169</v>
      </c>
      <c r="C21" s="206"/>
      <c r="D21" s="206"/>
      <c r="E21" s="206"/>
      <c r="F21" s="206"/>
      <c r="G21" s="206"/>
      <c r="H21" s="206"/>
      <c r="I21" s="206"/>
      <c r="J21" s="196">
        <f t="shared" si="1"/>
        <v>0</v>
      </c>
      <c r="K21" s="192">
        <f t="shared" si="2"/>
        <v>0</v>
      </c>
    </row>
    <row r="22" spans="1:11" s="177" customFormat="1" ht="12" customHeight="1" thickBot="1">
      <c r="A22" s="32" t="s">
        <v>4</v>
      </c>
      <c r="B22" s="175" t="s">
        <v>457</v>
      </c>
      <c r="C22" s="41">
        <f aca="true" t="shared" si="3" ref="C22:J22">SUM(C23:C25)</f>
        <v>0</v>
      </c>
      <c r="D22" s="41">
        <f t="shared" si="3"/>
        <v>0</v>
      </c>
      <c r="E22" s="41">
        <f t="shared" si="3"/>
        <v>0</v>
      </c>
      <c r="F22" s="41">
        <f t="shared" si="3"/>
        <v>0</v>
      </c>
      <c r="G22" s="41">
        <f t="shared" si="3"/>
        <v>0</v>
      </c>
      <c r="H22" s="41">
        <f t="shared" si="3"/>
        <v>0</v>
      </c>
      <c r="I22" s="41">
        <f t="shared" si="3"/>
        <v>0</v>
      </c>
      <c r="J22" s="41">
        <f t="shared" si="3"/>
        <v>0</v>
      </c>
      <c r="K22" s="71">
        <f>SUM(K23:K25)</f>
        <v>0</v>
      </c>
    </row>
    <row r="23" spans="1:11" s="180" customFormat="1" ht="12" customHeight="1">
      <c r="A23" s="182" t="s">
        <v>64</v>
      </c>
      <c r="B23" s="4" t="s">
        <v>142</v>
      </c>
      <c r="C23" s="207"/>
      <c r="D23" s="207"/>
      <c r="E23" s="207"/>
      <c r="F23" s="207"/>
      <c r="G23" s="207"/>
      <c r="H23" s="207"/>
      <c r="I23" s="207"/>
      <c r="J23" s="198">
        <f>D23+E23+F23+G23+H23+I23</f>
        <v>0</v>
      </c>
      <c r="K23" s="192">
        <f>C23+J23</f>
        <v>0</v>
      </c>
    </row>
    <row r="24" spans="1:11" s="180" customFormat="1" ht="12" customHeight="1">
      <c r="A24" s="179" t="s">
        <v>65</v>
      </c>
      <c r="B24" s="3" t="s">
        <v>458</v>
      </c>
      <c r="C24" s="205"/>
      <c r="D24" s="205"/>
      <c r="E24" s="205"/>
      <c r="F24" s="205"/>
      <c r="G24" s="205"/>
      <c r="H24" s="205"/>
      <c r="I24" s="205"/>
      <c r="J24" s="195">
        <f>D24+E24+F24+G24+H24+I24</f>
        <v>0</v>
      </c>
      <c r="K24" s="191">
        <f>C24+J24</f>
        <v>0</v>
      </c>
    </row>
    <row r="25" spans="1:11" s="180" customFormat="1" ht="12" customHeight="1">
      <c r="A25" s="179" t="s">
        <v>66</v>
      </c>
      <c r="B25" s="3" t="s">
        <v>459</v>
      </c>
      <c r="C25" s="205"/>
      <c r="D25" s="205"/>
      <c r="E25" s="205"/>
      <c r="F25" s="205"/>
      <c r="G25" s="205"/>
      <c r="H25" s="205"/>
      <c r="I25" s="205"/>
      <c r="J25" s="195">
        <f>D25+E25+F25+G25+H25+I25</f>
        <v>0</v>
      </c>
      <c r="K25" s="191">
        <f>C25+J25</f>
        <v>0</v>
      </c>
    </row>
    <row r="26" spans="1:11" s="180" customFormat="1" ht="12" customHeight="1" thickBot="1">
      <c r="A26" s="179" t="s">
        <v>67</v>
      </c>
      <c r="B26" s="6" t="s">
        <v>460</v>
      </c>
      <c r="C26" s="206"/>
      <c r="D26" s="206"/>
      <c r="E26" s="206"/>
      <c r="F26" s="206"/>
      <c r="G26" s="206"/>
      <c r="H26" s="206"/>
      <c r="I26" s="206"/>
      <c r="J26" s="199">
        <f>D26+E26+F26+G26+H26+I26</f>
        <v>0</v>
      </c>
      <c r="K26" s="193">
        <f>C26+J26</f>
        <v>0</v>
      </c>
    </row>
    <row r="27" spans="1:11" s="180" customFormat="1" ht="12" customHeight="1" thickBot="1">
      <c r="A27" s="181" t="s">
        <v>5</v>
      </c>
      <c r="B27" s="24" t="s">
        <v>92</v>
      </c>
      <c r="C27" s="208"/>
      <c r="D27" s="208"/>
      <c r="E27" s="208"/>
      <c r="F27" s="208"/>
      <c r="G27" s="208"/>
      <c r="H27" s="208"/>
      <c r="I27" s="208"/>
      <c r="J27" s="190"/>
      <c r="K27" s="176"/>
    </row>
    <row r="28" spans="1:11" s="180" customFormat="1" ht="12" customHeight="1" thickBot="1">
      <c r="A28" s="181" t="s">
        <v>6</v>
      </c>
      <c r="B28" s="24" t="s">
        <v>461</v>
      </c>
      <c r="C28" s="197">
        <f>C29+C30</f>
        <v>0</v>
      </c>
      <c r="D28" s="41">
        <f aca="true" t="shared" si="4" ref="D28:K28">D29+D30</f>
        <v>0</v>
      </c>
      <c r="E28" s="41">
        <f t="shared" si="4"/>
        <v>0</v>
      </c>
      <c r="F28" s="41">
        <f t="shared" si="4"/>
        <v>0</v>
      </c>
      <c r="G28" s="41">
        <f t="shared" si="4"/>
        <v>0</v>
      </c>
      <c r="H28" s="41">
        <f t="shared" si="4"/>
        <v>0</v>
      </c>
      <c r="I28" s="41">
        <f t="shared" si="4"/>
        <v>0</v>
      </c>
      <c r="J28" s="41">
        <f t="shared" si="4"/>
        <v>0</v>
      </c>
      <c r="K28" s="71">
        <f t="shared" si="4"/>
        <v>0</v>
      </c>
    </row>
    <row r="29" spans="1:11" s="180" customFormat="1" ht="12" customHeight="1">
      <c r="A29" s="182" t="s">
        <v>152</v>
      </c>
      <c r="B29" s="183" t="s">
        <v>458</v>
      </c>
      <c r="C29" s="210"/>
      <c r="D29" s="210"/>
      <c r="E29" s="210"/>
      <c r="F29" s="210"/>
      <c r="G29" s="210"/>
      <c r="H29" s="210"/>
      <c r="I29" s="210"/>
      <c r="J29" s="198">
        <f>D29+E29+F29+G29+H29+I29</f>
        <v>0</v>
      </c>
      <c r="K29" s="192">
        <f>C29+J29</f>
        <v>0</v>
      </c>
    </row>
    <row r="30" spans="1:11" s="180" customFormat="1" ht="12" customHeight="1">
      <c r="A30" s="182" t="s">
        <v>153</v>
      </c>
      <c r="B30" s="184" t="s">
        <v>462</v>
      </c>
      <c r="C30" s="210"/>
      <c r="D30" s="210"/>
      <c r="E30" s="210"/>
      <c r="F30" s="210"/>
      <c r="G30" s="210"/>
      <c r="H30" s="210"/>
      <c r="I30" s="210"/>
      <c r="J30" s="198">
        <f>D30+E30+F30+G30+H30+I30</f>
        <v>0</v>
      </c>
      <c r="K30" s="192">
        <f>C30+J30</f>
        <v>0</v>
      </c>
    </row>
    <row r="31" spans="1:11" s="180" customFormat="1" ht="12" customHeight="1" thickBot="1">
      <c r="A31" s="179" t="s">
        <v>154</v>
      </c>
      <c r="B31" s="189" t="s">
        <v>463</v>
      </c>
      <c r="C31" s="211"/>
      <c r="D31" s="211"/>
      <c r="E31" s="211"/>
      <c r="F31" s="211"/>
      <c r="G31" s="211"/>
      <c r="H31" s="211"/>
      <c r="I31" s="211"/>
      <c r="J31" s="198">
        <f>D31+E31+F31+G31+H31+I31</f>
        <v>0</v>
      </c>
      <c r="K31" s="192">
        <f>C31+J31</f>
        <v>0</v>
      </c>
    </row>
    <row r="32" spans="1:11" s="180" customFormat="1" ht="12" customHeight="1" thickBot="1">
      <c r="A32" s="181" t="s">
        <v>7</v>
      </c>
      <c r="B32" s="24" t="s">
        <v>464</v>
      </c>
      <c r="C32" s="197">
        <f aca="true" t="shared" si="5" ref="C32:J32">+C33+C34+C35</f>
        <v>0</v>
      </c>
      <c r="D32" s="41">
        <f t="shared" si="5"/>
        <v>0</v>
      </c>
      <c r="E32" s="41">
        <f t="shared" si="5"/>
        <v>0</v>
      </c>
      <c r="F32" s="41">
        <f t="shared" si="5"/>
        <v>0</v>
      </c>
      <c r="G32" s="41">
        <f t="shared" si="5"/>
        <v>0</v>
      </c>
      <c r="H32" s="41">
        <f t="shared" si="5"/>
        <v>0</v>
      </c>
      <c r="I32" s="41">
        <f t="shared" si="5"/>
        <v>0</v>
      </c>
      <c r="J32" s="41">
        <f t="shared" si="5"/>
        <v>0</v>
      </c>
      <c r="K32" s="71">
        <f>+K33+K34+K35</f>
        <v>0</v>
      </c>
    </row>
    <row r="33" spans="1:11" s="180" customFormat="1" ht="12" customHeight="1">
      <c r="A33" s="182" t="s">
        <v>51</v>
      </c>
      <c r="B33" s="183" t="s">
        <v>174</v>
      </c>
      <c r="C33" s="209"/>
      <c r="D33" s="209"/>
      <c r="E33" s="209"/>
      <c r="F33" s="209"/>
      <c r="G33" s="209"/>
      <c r="H33" s="209"/>
      <c r="I33" s="209"/>
      <c r="J33" s="198">
        <f>D33+E33+F33+G33+H33+I33</f>
        <v>0</v>
      </c>
      <c r="K33" s="192">
        <f>C33+J33</f>
        <v>0</v>
      </c>
    </row>
    <row r="34" spans="1:11" s="180" customFormat="1" ht="12" customHeight="1">
      <c r="A34" s="182" t="s">
        <v>52</v>
      </c>
      <c r="B34" s="184" t="s">
        <v>175</v>
      </c>
      <c r="C34" s="210"/>
      <c r="D34" s="210"/>
      <c r="E34" s="210"/>
      <c r="F34" s="210"/>
      <c r="G34" s="210"/>
      <c r="H34" s="210"/>
      <c r="I34" s="210"/>
      <c r="J34" s="198">
        <f>D34+E34+F34+G34+H34+I34</f>
        <v>0</v>
      </c>
      <c r="K34" s="192">
        <f>C34+J34</f>
        <v>0</v>
      </c>
    </row>
    <row r="35" spans="1:11" s="180" customFormat="1" ht="12" customHeight="1" thickBot="1">
      <c r="A35" s="179" t="s">
        <v>53</v>
      </c>
      <c r="B35" s="189" t="s">
        <v>176</v>
      </c>
      <c r="C35" s="211"/>
      <c r="D35" s="211"/>
      <c r="E35" s="211"/>
      <c r="F35" s="211"/>
      <c r="G35" s="211"/>
      <c r="H35" s="211"/>
      <c r="I35" s="211"/>
      <c r="J35" s="198">
        <f>D35+E35+F35+G35+H35+I35</f>
        <v>0</v>
      </c>
      <c r="K35" s="200">
        <f>C35+J35</f>
        <v>0</v>
      </c>
    </row>
    <row r="36" spans="1:11" s="177" customFormat="1" ht="12" customHeight="1" thickBot="1">
      <c r="A36" s="181" t="s">
        <v>8</v>
      </c>
      <c r="B36" s="24" t="s">
        <v>258</v>
      </c>
      <c r="C36" s="208"/>
      <c r="D36" s="208"/>
      <c r="E36" s="208"/>
      <c r="F36" s="208"/>
      <c r="G36" s="208"/>
      <c r="H36" s="208"/>
      <c r="I36" s="208"/>
      <c r="J36" s="41">
        <f>D36+E36+F36+G36+H36+I36</f>
        <v>0</v>
      </c>
      <c r="K36" s="176">
        <f>C36+J36</f>
        <v>0</v>
      </c>
    </row>
    <row r="37" spans="1:11" s="177" customFormat="1" ht="12" customHeight="1" thickBot="1">
      <c r="A37" s="181" t="s">
        <v>9</v>
      </c>
      <c r="B37" s="24" t="s">
        <v>465</v>
      </c>
      <c r="C37" s="208"/>
      <c r="D37" s="208"/>
      <c r="E37" s="208"/>
      <c r="F37" s="208"/>
      <c r="G37" s="208"/>
      <c r="H37" s="208"/>
      <c r="I37" s="208"/>
      <c r="J37" s="201">
        <f>D37+E37+F37+G37+H37+I37</f>
        <v>0</v>
      </c>
      <c r="K37" s="192">
        <f>C37+J37</f>
        <v>0</v>
      </c>
    </row>
    <row r="38" spans="1:11" s="177" customFormat="1" ht="12" customHeight="1" thickBot="1">
      <c r="A38" s="32" t="s">
        <v>10</v>
      </c>
      <c r="B38" s="24" t="s">
        <v>466</v>
      </c>
      <c r="C38" s="197">
        <f aca="true" t="shared" si="6" ref="C38:K38">+C10+C22+C27+C28+C32+C36+C37</f>
        <v>0</v>
      </c>
      <c r="D38" s="41">
        <f t="shared" si="6"/>
        <v>0</v>
      </c>
      <c r="E38" s="41">
        <f t="shared" si="6"/>
        <v>0</v>
      </c>
      <c r="F38" s="41">
        <f t="shared" si="6"/>
        <v>0</v>
      </c>
      <c r="G38" s="41">
        <f t="shared" si="6"/>
        <v>0</v>
      </c>
      <c r="H38" s="41">
        <f t="shared" si="6"/>
        <v>0</v>
      </c>
      <c r="I38" s="41">
        <f t="shared" si="6"/>
        <v>0</v>
      </c>
      <c r="J38" s="41">
        <f t="shared" si="6"/>
        <v>0</v>
      </c>
      <c r="K38" s="71">
        <f t="shared" si="6"/>
        <v>0</v>
      </c>
    </row>
    <row r="39" spans="1:11" s="177" customFormat="1" ht="12" customHeight="1" thickBot="1">
      <c r="A39" s="486" t="s">
        <v>11</v>
      </c>
      <c r="B39" s="380" t="s">
        <v>467</v>
      </c>
      <c r="C39" s="477">
        <f aca="true" t="shared" si="7" ref="C39:J39">+C40+C41+C42</f>
        <v>45388226</v>
      </c>
      <c r="D39" s="460">
        <f t="shared" si="7"/>
        <v>0</v>
      </c>
      <c r="E39" s="460">
        <f t="shared" si="7"/>
        <v>0</v>
      </c>
      <c r="F39" s="460">
        <f t="shared" si="7"/>
        <v>0</v>
      </c>
      <c r="G39" s="460">
        <f t="shared" si="7"/>
        <v>0</v>
      </c>
      <c r="H39" s="460">
        <f t="shared" si="7"/>
        <v>0</v>
      </c>
      <c r="I39" s="460">
        <f t="shared" si="7"/>
        <v>0</v>
      </c>
      <c r="J39" s="460">
        <f t="shared" si="7"/>
        <v>0</v>
      </c>
      <c r="K39" s="461">
        <f>+K40+K41+K42</f>
        <v>45388226</v>
      </c>
    </row>
    <row r="40" spans="1:11" s="177" customFormat="1" ht="12" customHeight="1">
      <c r="A40" s="462" t="s">
        <v>468</v>
      </c>
      <c r="B40" s="478" t="s">
        <v>124</v>
      </c>
      <c r="C40" s="479">
        <v>45388226</v>
      </c>
      <c r="D40" s="479"/>
      <c r="E40" s="479"/>
      <c r="F40" s="479"/>
      <c r="G40" s="479"/>
      <c r="H40" s="479"/>
      <c r="I40" s="479"/>
      <c r="J40" s="464">
        <f>D40+E40+F40+G40+H40+I40</f>
        <v>0</v>
      </c>
      <c r="K40" s="465">
        <f>C40+J40</f>
        <v>45388226</v>
      </c>
    </row>
    <row r="41" spans="1:11" s="177" customFormat="1" ht="12" customHeight="1">
      <c r="A41" s="462" t="s">
        <v>469</v>
      </c>
      <c r="B41" s="481" t="s">
        <v>470</v>
      </c>
      <c r="C41" s="480"/>
      <c r="D41" s="480"/>
      <c r="E41" s="480"/>
      <c r="F41" s="480"/>
      <c r="G41" s="480"/>
      <c r="H41" s="480"/>
      <c r="I41" s="480"/>
      <c r="J41" s="464">
        <f>D41+E41+F41+G41+H41+I41</f>
        <v>0</v>
      </c>
      <c r="K41" s="469">
        <f>C41+J41</f>
        <v>0</v>
      </c>
    </row>
    <row r="42" spans="1:11" s="180" customFormat="1" ht="12" customHeight="1" thickBot="1">
      <c r="A42" s="466" t="s">
        <v>471</v>
      </c>
      <c r="B42" s="487" t="s">
        <v>472</v>
      </c>
      <c r="C42" s="488"/>
      <c r="D42" s="488"/>
      <c r="E42" s="488"/>
      <c r="F42" s="488"/>
      <c r="G42" s="488"/>
      <c r="H42" s="488"/>
      <c r="I42" s="488"/>
      <c r="J42" s="464">
        <f>D42+E42+F42+G42+H42+I42</f>
        <v>0</v>
      </c>
      <c r="K42" s="472">
        <f>C42+J42</f>
        <v>0</v>
      </c>
    </row>
    <row r="43" spans="1:11" s="180" customFormat="1" ht="12.75" customHeight="1" thickBot="1">
      <c r="A43" s="486" t="s">
        <v>12</v>
      </c>
      <c r="B43" s="489" t="s">
        <v>473</v>
      </c>
      <c r="C43" s="477">
        <f aca="true" t="shared" si="8" ref="C43:J43">+C38+C39</f>
        <v>45388226</v>
      </c>
      <c r="D43" s="460">
        <f t="shared" si="8"/>
        <v>0</v>
      </c>
      <c r="E43" s="460">
        <f t="shared" si="8"/>
        <v>0</v>
      </c>
      <c r="F43" s="460">
        <f t="shared" si="8"/>
        <v>0</v>
      </c>
      <c r="G43" s="460">
        <f t="shared" si="8"/>
        <v>0</v>
      </c>
      <c r="H43" s="460">
        <f t="shared" si="8"/>
        <v>0</v>
      </c>
      <c r="I43" s="460">
        <f t="shared" si="8"/>
        <v>0</v>
      </c>
      <c r="J43" s="460">
        <f t="shared" si="8"/>
        <v>0</v>
      </c>
      <c r="K43" s="461">
        <f>+K38+K39</f>
        <v>45388226</v>
      </c>
    </row>
    <row r="44" spans="1:11" s="174" customFormat="1" ht="13.5" customHeight="1" thickBot="1">
      <c r="A44" s="557" t="s">
        <v>36</v>
      </c>
      <c r="B44" s="573"/>
      <c r="C44" s="573"/>
      <c r="D44" s="573"/>
      <c r="E44" s="573"/>
      <c r="F44" s="573"/>
      <c r="G44" s="573"/>
      <c r="H44" s="573"/>
      <c r="I44" s="573"/>
      <c r="J44" s="573"/>
      <c r="K44" s="574"/>
    </row>
    <row r="45" spans="1:11" s="185" customFormat="1" ht="12" customHeight="1" thickBot="1">
      <c r="A45" s="473" t="s">
        <v>3</v>
      </c>
      <c r="B45" s="380" t="s">
        <v>474</v>
      </c>
      <c r="C45" s="490">
        <f aca="true" t="shared" si="9" ref="C45:J45">SUM(C46:C50)</f>
        <v>45173226</v>
      </c>
      <c r="D45" s="490">
        <f t="shared" si="9"/>
        <v>0</v>
      </c>
      <c r="E45" s="490">
        <f t="shared" si="9"/>
        <v>0</v>
      </c>
      <c r="F45" s="490">
        <f t="shared" si="9"/>
        <v>0</v>
      </c>
      <c r="G45" s="490">
        <f t="shared" si="9"/>
        <v>0</v>
      </c>
      <c r="H45" s="490">
        <f t="shared" si="9"/>
        <v>0</v>
      </c>
      <c r="I45" s="490">
        <f t="shared" si="9"/>
        <v>0</v>
      </c>
      <c r="J45" s="490">
        <f t="shared" si="9"/>
        <v>0</v>
      </c>
      <c r="K45" s="476">
        <f>SUM(K46:K50)</f>
        <v>45173226</v>
      </c>
    </row>
    <row r="46" spans="1:11" ht="12" customHeight="1">
      <c r="A46" s="466" t="s">
        <v>58</v>
      </c>
      <c r="B46" s="382" t="s">
        <v>32</v>
      </c>
      <c r="C46" s="491">
        <v>16929196</v>
      </c>
      <c r="D46" s="491"/>
      <c r="E46" s="491"/>
      <c r="F46" s="491"/>
      <c r="G46" s="491"/>
      <c r="H46" s="491"/>
      <c r="I46" s="491"/>
      <c r="J46" s="492">
        <f>D46+E46+F46+G46+H46+I46</f>
        <v>0</v>
      </c>
      <c r="K46" s="493">
        <f>C46+J46</f>
        <v>16929196</v>
      </c>
    </row>
    <row r="47" spans="1:11" ht="12" customHeight="1">
      <c r="A47" s="466" t="s">
        <v>59</v>
      </c>
      <c r="B47" s="357" t="s">
        <v>101</v>
      </c>
      <c r="C47" s="494">
        <v>5233247</v>
      </c>
      <c r="D47" s="494"/>
      <c r="E47" s="494"/>
      <c r="F47" s="494"/>
      <c r="G47" s="494"/>
      <c r="H47" s="494"/>
      <c r="I47" s="494"/>
      <c r="J47" s="495">
        <f>D47+E47+F47+G47+H47+I47</f>
        <v>0</v>
      </c>
      <c r="K47" s="496">
        <f>C47+J47</f>
        <v>5233247</v>
      </c>
    </row>
    <row r="48" spans="1:11" ht="12" customHeight="1">
      <c r="A48" s="466" t="s">
        <v>60</v>
      </c>
      <c r="B48" s="357" t="s">
        <v>77</v>
      </c>
      <c r="C48" s="494">
        <v>23010783</v>
      </c>
      <c r="D48" s="494"/>
      <c r="E48" s="494"/>
      <c r="F48" s="494"/>
      <c r="G48" s="494"/>
      <c r="H48" s="494"/>
      <c r="I48" s="494"/>
      <c r="J48" s="495">
        <f>D48+E48+F48+G48+H48+I48</f>
        <v>0</v>
      </c>
      <c r="K48" s="496">
        <f>C48+J48</f>
        <v>23010783</v>
      </c>
    </row>
    <row r="49" spans="1:11" ht="12" customHeight="1">
      <c r="A49" s="466" t="s">
        <v>61</v>
      </c>
      <c r="B49" s="357" t="s">
        <v>102</v>
      </c>
      <c r="C49" s="494"/>
      <c r="D49" s="494"/>
      <c r="E49" s="494"/>
      <c r="F49" s="494"/>
      <c r="G49" s="494"/>
      <c r="H49" s="494"/>
      <c r="I49" s="494"/>
      <c r="J49" s="495">
        <f>D49+E49+F49+G49+H49+I49</f>
        <v>0</v>
      </c>
      <c r="K49" s="496">
        <f>C49+J49</f>
        <v>0</v>
      </c>
    </row>
    <row r="50" spans="1:11" ht="12" customHeight="1" thickBot="1">
      <c r="A50" s="466" t="s">
        <v>78</v>
      </c>
      <c r="B50" s="357" t="s">
        <v>103</v>
      </c>
      <c r="C50" s="494"/>
      <c r="D50" s="494"/>
      <c r="E50" s="494"/>
      <c r="F50" s="494"/>
      <c r="G50" s="494"/>
      <c r="H50" s="494"/>
      <c r="I50" s="494"/>
      <c r="J50" s="495">
        <f>D50+E50+F50+G50+H50+I50</f>
        <v>0</v>
      </c>
      <c r="K50" s="496">
        <f>C50+J50</f>
        <v>0</v>
      </c>
    </row>
    <row r="51" spans="1:11" ht="12" customHeight="1" thickBot="1">
      <c r="A51" s="473" t="s">
        <v>4</v>
      </c>
      <c r="B51" s="380" t="s">
        <v>475</v>
      </c>
      <c r="C51" s="490">
        <f aca="true" t="shared" si="10" ref="C51:J51">SUM(C52:C54)</f>
        <v>215000</v>
      </c>
      <c r="D51" s="490">
        <f t="shared" si="10"/>
        <v>0</v>
      </c>
      <c r="E51" s="490">
        <f t="shared" si="10"/>
        <v>0</v>
      </c>
      <c r="F51" s="490">
        <f t="shared" si="10"/>
        <v>0</v>
      </c>
      <c r="G51" s="490">
        <f t="shared" si="10"/>
        <v>0</v>
      </c>
      <c r="H51" s="490">
        <f t="shared" si="10"/>
        <v>0</v>
      </c>
      <c r="I51" s="490">
        <f t="shared" si="10"/>
        <v>0</v>
      </c>
      <c r="J51" s="490">
        <f t="shared" si="10"/>
        <v>0</v>
      </c>
      <c r="K51" s="476">
        <f>SUM(K52:K54)</f>
        <v>215000</v>
      </c>
    </row>
    <row r="52" spans="1:11" s="185" customFormat="1" ht="12" customHeight="1">
      <c r="A52" s="466" t="s">
        <v>64</v>
      </c>
      <c r="B52" s="382" t="s">
        <v>118</v>
      </c>
      <c r="C52" s="491">
        <v>215000</v>
      </c>
      <c r="D52" s="491"/>
      <c r="E52" s="491"/>
      <c r="F52" s="491"/>
      <c r="G52" s="491"/>
      <c r="H52" s="491"/>
      <c r="I52" s="491"/>
      <c r="J52" s="492">
        <f>D52+E52+F52+G52+H52+I52</f>
        <v>0</v>
      </c>
      <c r="K52" s="493">
        <f>C52+J52</f>
        <v>215000</v>
      </c>
    </row>
    <row r="53" spans="1:11" ht="12" customHeight="1">
      <c r="A53" s="466" t="s">
        <v>65</v>
      </c>
      <c r="B53" s="357" t="s">
        <v>105</v>
      </c>
      <c r="C53" s="494"/>
      <c r="D53" s="494"/>
      <c r="E53" s="494"/>
      <c r="F53" s="494"/>
      <c r="G53" s="494"/>
      <c r="H53" s="494"/>
      <c r="I53" s="494"/>
      <c r="J53" s="495">
        <f>D53+E53+F53+G53+H53+I53</f>
        <v>0</v>
      </c>
      <c r="K53" s="496">
        <f>C53+J53</f>
        <v>0</v>
      </c>
    </row>
    <row r="54" spans="1:11" ht="12" customHeight="1">
      <c r="A54" s="466" t="s">
        <v>66</v>
      </c>
      <c r="B54" s="357" t="s">
        <v>476</v>
      </c>
      <c r="C54" s="494"/>
      <c r="D54" s="494"/>
      <c r="E54" s="494"/>
      <c r="F54" s="494"/>
      <c r="G54" s="494"/>
      <c r="H54" s="494"/>
      <c r="I54" s="494"/>
      <c r="J54" s="495">
        <f>D54+E54+F54+G54+H54+I54</f>
        <v>0</v>
      </c>
      <c r="K54" s="496">
        <f>C54+J54</f>
        <v>0</v>
      </c>
    </row>
    <row r="55" spans="1:11" ht="12" customHeight="1" thickBot="1">
      <c r="A55" s="466" t="s">
        <v>67</v>
      </c>
      <c r="B55" s="357" t="s">
        <v>477</v>
      </c>
      <c r="C55" s="494"/>
      <c r="D55" s="494"/>
      <c r="E55" s="494"/>
      <c r="F55" s="494"/>
      <c r="G55" s="494"/>
      <c r="H55" s="494"/>
      <c r="I55" s="494"/>
      <c r="J55" s="495">
        <f>D55+E55+F55+G55+H55+I55</f>
        <v>0</v>
      </c>
      <c r="K55" s="496">
        <f>C55+J55</f>
        <v>0</v>
      </c>
    </row>
    <row r="56" spans="1:11" ht="12" customHeight="1" thickBot="1">
      <c r="A56" s="473" t="s">
        <v>5</v>
      </c>
      <c r="B56" s="380" t="s">
        <v>478</v>
      </c>
      <c r="C56" s="497"/>
      <c r="D56" s="497"/>
      <c r="E56" s="497"/>
      <c r="F56" s="497"/>
      <c r="G56" s="497"/>
      <c r="H56" s="497"/>
      <c r="I56" s="497"/>
      <c r="J56" s="490">
        <f>D56+E56+F56+G56+H56+I56</f>
        <v>0</v>
      </c>
      <c r="K56" s="476">
        <f>C56+J56</f>
        <v>0</v>
      </c>
    </row>
    <row r="57" spans="1:11" ht="12.75" customHeight="1" thickBot="1">
      <c r="A57" s="473" t="s">
        <v>6</v>
      </c>
      <c r="B57" s="498" t="s">
        <v>479</v>
      </c>
      <c r="C57" s="499">
        <f aca="true" t="shared" si="11" ref="C57:J57">+C45+C51+C56</f>
        <v>45388226</v>
      </c>
      <c r="D57" s="499">
        <f t="shared" si="11"/>
        <v>0</v>
      </c>
      <c r="E57" s="499">
        <f t="shared" si="11"/>
        <v>0</v>
      </c>
      <c r="F57" s="499">
        <f t="shared" si="11"/>
        <v>0</v>
      </c>
      <c r="G57" s="499">
        <f t="shared" si="11"/>
        <v>0</v>
      </c>
      <c r="H57" s="499">
        <f t="shared" si="11"/>
        <v>0</v>
      </c>
      <c r="I57" s="499">
        <f t="shared" si="11"/>
        <v>0</v>
      </c>
      <c r="J57" s="499">
        <f t="shared" si="11"/>
        <v>0</v>
      </c>
      <c r="K57" s="203">
        <f>+K45+K51+K56</f>
        <v>45388226</v>
      </c>
    </row>
    <row r="58" spans="1:11" ht="13.5" customHeight="1" thickBot="1">
      <c r="A58" s="500"/>
      <c r="B58" s="501"/>
      <c r="C58" s="249">
        <f>C43-C57</f>
        <v>0</v>
      </c>
      <c r="D58" s="250"/>
      <c r="E58" s="250"/>
      <c r="F58" s="250"/>
      <c r="G58" s="250"/>
      <c r="H58" s="250"/>
      <c r="I58" s="250"/>
      <c r="J58" s="250"/>
      <c r="K58" s="245">
        <f>K43-K57</f>
        <v>0</v>
      </c>
    </row>
    <row r="59" spans="1:11" ht="12.75" customHeight="1" thickBot="1">
      <c r="A59" s="36" t="s">
        <v>363</v>
      </c>
      <c r="B59" s="37"/>
      <c r="C59" s="212"/>
      <c r="D59" s="212"/>
      <c r="E59" s="212"/>
      <c r="F59" s="212">
        <v>0.5</v>
      </c>
      <c r="G59" s="212"/>
      <c r="H59" s="212"/>
      <c r="I59" s="212"/>
      <c r="J59" s="202">
        <f>D59+E59+F59+G59+H59+I59</f>
        <v>0.5</v>
      </c>
      <c r="K59" s="203">
        <f>C59+J59</f>
        <v>0.5</v>
      </c>
    </row>
    <row r="60" spans="1:11" ht="12.75" customHeight="1" thickBot="1">
      <c r="A60" s="36" t="s">
        <v>116</v>
      </c>
      <c r="B60" s="37"/>
      <c r="C60" s="212"/>
      <c r="D60" s="212"/>
      <c r="E60" s="212"/>
      <c r="F60" s="212"/>
      <c r="G60" s="212"/>
      <c r="H60" s="212"/>
      <c r="I60" s="212"/>
      <c r="J60" s="202">
        <f>D60+E60+F60+G60+H60+I60</f>
        <v>0</v>
      </c>
      <c r="K60" s="203">
        <f>C60+J60</f>
        <v>0</v>
      </c>
    </row>
  </sheetData>
  <sheetProtection sheet="1" formatCells="0"/>
  <mergeCells count="15"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" right="0.5118110236220472" top="0.35433070866141736" bottom="0.2755905511811024" header="0.31496062992125984" footer="0.31496062992125984"/>
  <pageSetup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1"/>
  <sheetViews>
    <sheetView zoomScale="120" zoomScaleNormal="120" zoomScalePageLayoutView="0" workbookViewId="0" topLeftCell="A1">
      <selection activeCell="O9" sqref="O9"/>
    </sheetView>
  </sheetViews>
  <sheetFormatPr defaultColWidth="9.00390625" defaultRowHeight="12.75"/>
  <cols>
    <col min="1" max="1" width="31.50390625" style="0" customWidth="1"/>
    <col min="2" max="2" width="41.50390625" style="0" customWidth="1"/>
    <col min="3" max="3" width="1.625" style="0" bestFit="1" customWidth="1"/>
    <col min="4" max="4" width="0.875" style="0" customWidth="1"/>
    <col min="5" max="5" width="1.625" style="0" hidden="1" customWidth="1"/>
    <col min="6" max="6" width="11.875" style="0" customWidth="1"/>
    <col min="7" max="7" width="1.625" style="0" hidden="1" customWidth="1"/>
    <col min="8" max="8" width="1.00390625" style="0" customWidth="1"/>
  </cols>
  <sheetData>
    <row r="2" spans="1:9" ht="15.75">
      <c r="A2" s="520" t="s">
        <v>435</v>
      </c>
      <c r="B2" s="520"/>
      <c r="C2" s="520"/>
      <c r="D2" s="520"/>
      <c r="E2" s="520"/>
      <c r="F2" s="520"/>
      <c r="G2" s="520"/>
      <c r="H2" s="520"/>
      <c r="I2" s="520"/>
    </row>
    <row r="3" spans="1:7" ht="15.75">
      <c r="A3" s="517" t="s">
        <v>533</v>
      </c>
      <c r="B3" s="517"/>
      <c r="C3" s="517"/>
      <c r="D3" s="517"/>
      <c r="E3" s="517"/>
      <c r="F3" s="517"/>
      <c r="G3" s="517"/>
    </row>
    <row r="6" ht="15">
      <c r="A6" s="149" t="s">
        <v>527</v>
      </c>
    </row>
    <row r="7" spans="1:10" ht="12.75">
      <c r="A7" s="518"/>
      <c r="B7" s="519"/>
      <c r="C7" s="519"/>
      <c r="D7" s="519"/>
      <c r="E7" s="519"/>
      <c r="F7" s="519"/>
      <c r="G7" s="519"/>
      <c r="H7" s="519"/>
      <c r="I7" s="519"/>
      <c r="J7" s="519"/>
    </row>
    <row r="11" spans="1:7" ht="15.75">
      <c r="A11" s="515" t="s">
        <v>534</v>
      </c>
      <c r="B11" s="516"/>
      <c r="C11" s="516"/>
      <c r="D11" s="516"/>
      <c r="E11" s="516"/>
      <c r="F11" s="516"/>
      <c r="G11" s="516"/>
    </row>
    <row r="13" spans="1:9" ht="14.25">
      <c r="A13" s="150" t="s">
        <v>436</v>
      </c>
      <c r="B13" s="513" t="s">
        <v>535</v>
      </c>
      <c r="C13" s="514"/>
      <c r="D13" s="514"/>
      <c r="E13" s="514"/>
      <c r="F13" s="514"/>
      <c r="G13" s="514"/>
      <c r="H13" s="514"/>
      <c r="I13" s="514"/>
    </row>
    <row r="14" spans="2:9" ht="14.25">
      <c r="B14" s="252"/>
      <c r="C14" s="251"/>
      <c r="D14" s="251"/>
      <c r="E14" s="251"/>
      <c r="F14" s="251"/>
      <c r="G14" s="251"/>
      <c r="H14" s="251"/>
      <c r="I14" s="251"/>
    </row>
    <row r="15" spans="1:9" ht="14.25">
      <c r="A15" s="150" t="s">
        <v>437</v>
      </c>
      <c r="B15" s="513" t="s">
        <v>536</v>
      </c>
      <c r="C15" s="514"/>
      <c r="D15" s="514"/>
      <c r="E15" s="514"/>
      <c r="F15" s="514"/>
      <c r="G15" s="514"/>
      <c r="H15" s="514"/>
      <c r="I15" s="514"/>
    </row>
    <row r="16" spans="2:9" ht="14.25">
      <c r="B16" s="252"/>
      <c r="C16" s="251"/>
      <c r="D16" s="251"/>
      <c r="E16" s="251"/>
      <c r="F16" s="251"/>
      <c r="G16" s="251"/>
      <c r="H16" s="251"/>
      <c r="I16" s="251"/>
    </row>
    <row r="17" spans="1:9" ht="14.25">
      <c r="A17" s="150" t="s">
        <v>438</v>
      </c>
      <c r="B17" s="513" t="s">
        <v>537</v>
      </c>
      <c r="C17" s="514"/>
      <c r="D17" s="514"/>
      <c r="E17" s="514"/>
      <c r="F17" s="514"/>
      <c r="G17" s="514"/>
      <c r="H17" s="514"/>
      <c r="I17" s="514"/>
    </row>
    <row r="18" spans="2:9" ht="14.25">
      <c r="B18" s="252"/>
      <c r="C18" s="251"/>
      <c r="D18" s="251"/>
      <c r="E18" s="251"/>
      <c r="F18" s="251"/>
      <c r="G18" s="251"/>
      <c r="H18" s="251"/>
      <c r="I18" s="251"/>
    </row>
    <row r="19" spans="1:9" ht="14.25">
      <c r="A19" s="150"/>
      <c r="B19" s="513"/>
      <c r="C19" s="514"/>
      <c r="D19" s="514"/>
      <c r="E19" s="514"/>
      <c r="F19" s="514"/>
      <c r="G19" s="514"/>
      <c r="H19" s="514"/>
      <c r="I19" s="514"/>
    </row>
    <row r="20" spans="2:9" ht="14.25">
      <c r="B20" s="252"/>
      <c r="C20" s="251"/>
      <c r="D20" s="251"/>
      <c r="E20" s="251"/>
      <c r="F20" s="251"/>
      <c r="G20" s="251"/>
      <c r="H20" s="251"/>
      <c r="I20" s="251"/>
    </row>
    <row r="21" spans="1:9" ht="14.25">
      <c r="A21" s="150"/>
      <c r="B21" s="513"/>
      <c r="C21" s="514"/>
      <c r="D21" s="514"/>
      <c r="E21" s="514"/>
      <c r="F21" s="514"/>
      <c r="G21" s="514"/>
      <c r="H21" s="514"/>
      <c r="I21" s="514"/>
    </row>
    <row r="22" spans="2:9" ht="14.25">
      <c r="B22" s="252"/>
      <c r="C22" s="251"/>
      <c r="D22" s="251"/>
      <c r="E22" s="251"/>
      <c r="F22" s="251"/>
      <c r="G22" s="251"/>
      <c r="H22" s="251"/>
      <c r="I22" s="251"/>
    </row>
    <row r="23" spans="1:9" ht="14.25">
      <c r="A23" s="150"/>
      <c r="B23" s="513"/>
      <c r="C23" s="514"/>
      <c r="D23" s="514"/>
      <c r="E23" s="514"/>
      <c r="F23" s="514"/>
      <c r="G23" s="514"/>
      <c r="H23" s="514"/>
      <c r="I23" s="514"/>
    </row>
    <row r="24" spans="2:9" ht="14.25">
      <c r="B24" s="252"/>
      <c r="C24" s="251"/>
      <c r="D24" s="251"/>
      <c r="E24" s="251"/>
      <c r="F24" s="251"/>
      <c r="G24" s="251"/>
      <c r="H24" s="251"/>
      <c r="I24" s="251"/>
    </row>
    <row r="25" spans="1:9" ht="14.25">
      <c r="A25" s="150"/>
      <c r="B25" s="513"/>
      <c r="C25" s="514"/>
      <c r="D25" s="514"/>
      <c r="E25" s="514"/>
      <c r="F25" s="514"/>
      <c r="G25" s="514"/>
      <c r="H25" s="514"/>
      <c r="I25" s="514"/>
    </row>
    <row r="26" spans="2:9" ht="14.25">
      <c r="B26" s="252"/>
      <c r="C26" s="251"/>
      <c r="D26" s="251"/>
      <c r="E26" s="251"/>
      <c r="F26" s="251"/>
      <c r="G26" s="251"/>
      <c r="H26" s="251"/>
      <c r="I26" s="251"/>
    </row>
    <row r="27" spans="1:9" ht="14.25">
      <c r="A27" s="150"/>
      <c r="B27" s="513"/>
      <c r="C27" s="514"/>
      <c r="D27" s="514"/>
      <c r="E27" s="514"/>
      <c r="F27" s="514"/>
      <c r="G27" s="514"/>
      <c r="H27" s="514"/>
      <c r="I27" s="514"/>
    </row>
    <row r="28" spans="2:9" ht="14.25">
      <c r="B28" s="252"/>
      <c r="C28" s="251"/>
      <c r="D28" s="251"/>
      <c r="E28" s="251"/>
      <c r="F28" s="251"/>
      <c r="G28" s="251"/>
      <c r="H28" s="251"/>
      <c r="I28" s="251"/>
    </row>
    <row r="29" spans="1:9" ht="14.25">
      <c r="A29" s="150"/>
      <c r="B29" s="513"/>
      <c r="C29" s="514"/>
      <c r="D29" s="514"/>
      <c r="E29" s="514"/>
      <c r="F29" s="514"/>
      <c r="G29" s="514"/>
      <c r="H29" s="514"/>
      <c r="I29" s="514"/>
    </row>
    <row r="30" spans="2:9" ht="14.25">
      <c r="B30" s="252"/>
      <c r="C30" s="251"/>
      <c r="D30" s="251"/>
      <c r="E30" s="251"/>
      <c r="F30" s="251"/>
      <c r="G30" s="251"/>
      <c r="H30" s="251"/>
      <c r="I30" s="251"/>
    </row>
    <row r="31" spans="1:9" ht="14.25">
      <c r="A31" s="150"/>
      <c r="B31" s="513"/>
      <c r="C31" s="514"/>
      <c r="D31" s="514"/>
      <c r="E31" s="514"/>
      <c r="F31" s="514"/>
      <c r="G31" s="514"/>
      <c r="H31" s="514"/>
      <c r="I31" s="514"/>
    </row>
  </sheetData>
  <sheetProtection/>
  <mergeCells count="14">
    <mergeCell ref="A2:I2"/>
    <mergeCell ref="B21:I21"/>
    <mergeCell ref="B23:I23"/>
    <mergeCell ref="B25:I25"/>
    <mergeCell ref="B27:I27"/>
    <mergeCell ref="B29:I29"/>
    <mergeCell ref="B31:I31"/>
    <mergeCell ref="A11:G11"/>
    <mergeCell ref="A3:G3"/>
    <mergeCell ref="B13:I13"/>
    <mergeCell ref="B15:I15"/>
    <mergeCell ref="B17:I17"/>
    <mergeCell ref="B19:I19"/>
    <mergeCell ref="A7:J7"/>
  </mergeCells>
  <dataValidations count="1">
    <dataValidation type="list" allowBlank="1" showInputMessage="1" showErrorMessage="1" sqref="A6">
      <formula1>",Előterjesztéskor,Jóváhagyás után"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T35" sqref="T35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B41"/>
  <sheetViews>
    <sheetView zoomScale="120" zoomScaleNormal="120" workbookViewId="0" topLeftCell="A1">
      <selection activeCell="I23" sqref="I23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1" spans="1:2" ht="18.75">
      <c r="A1" s="113" t="s">
        <v>419</v>
      </c>
      <c r="B1" s="33"/>
    </row>
    <row r="2" spans="1:2" ht="12.75">
      <c r="A2" s="33"/>
      <c r="B2" s="33"/>
    </row>
    <row r="3" spans="1:2" ht="12.75">
      <c r="A3" s="115"/>
      <c r="B3" s="115"/>
    </row>
    <row r="4" spans="1:2" ht="15.75">
      <c r="A4" s="35"/>
      <c r="B4" s="119"/>
    </row>
    <row r="5" spans="1:2" ht="15.75">
      <c r="A5" s="35"/>
      <c r="B5" s="119"/>
    </row>
    <row r="6" spans="1:2" s="27" customFormat="1" ht="15.75">
      <c r="A6" s="35" t="s">
        <v>440</v>
      </c>
      <c r="B6" s="115"/>
    </row>
    <row r="7" spans="1:2" s="27" customFormat="1" ht="12.75">
      <c r="A7" s="115"/>
      <c r="B7" s="115"/>
    </row>
    <row r="8" spans="1:2" s="27" customFormat="1" ht="12.75">
      <c r="A8" s="115"/>
      <c r="B8" s="115"/>
    </row>
    <row r="9" spans="1:2" ht="12.75">
      <c r="A9" s="115" t="s">
        <v>390</v>
      </c>
      <c r="B9" s="115" t="s">
        <v>370</v>
      </c>
    </row>
    <row r="10" spans="1:2" ht="12.75">
      <c r="A10" s="115" t="s">
        <v>388</v>
      </c>
      <c r="B10" s="115" t="s">
        <v>376</v>
      </c>
    </row>
    <row r="11" spans="1:2" ht="12.75">
      <c r="A11" s="115" t="s">
        <v>389</v>
      </c>
      <c r="B11" s="115" t="s">
        <v>377</v>
      </c>
    </row>
    <row r="12" spans="1:2" ht="12.75">
      <c r="A12" s="115"/>
      <c r="B12" s="115"/>
    </row>
    <row r="13" spans="1:2" ht="15.75">
      <c r="A13" s="35" t="str">
        <f>+CONCATENATE(LEFT(A6,4),". évi előirányzat módosítások BEVÉTELEK")</f>
        <v>2019. évi előirányzat módosítások BEVÉTELEK</v>
      </c>
      <c r="B13" s="119"/>
    </row>
    <row r="14" spans="1:2" ht="12.75">
      <c r="A14" s="115"/>
      <c r="B14" s="115"/>
    </row>
    <row r="15" spans="1:2" s="27" customFormat="1" ht="12.75">
      <c r="A15" s="115" t="s">
        <v>391</v>
      </c>
      <c r="B15" s="115" t="s">
        <v>371</v>
      </c>
    </row>
    <row r="16" spans="1:2" ht="12.75">
      <c r="A16" s="115" t="s">
        <v>392</v>
      </c>
      <c r="B16" s="115" t="s">
        <v>378</v>
      </c>
    </row>
    <row r="17" spans="1:2" ht="12.75">
      <c r="A17" s="115" t="s">
        <v>393</v>
      </c>
      <c r="B17" s="115" t="s">
        <v>379</v>
      </c>
    </row>
    <row r="18" spans="1:2" ht="12.75">
      <c r="A18" s="115"/>
      <c r="B18" s="115"/>
    </row>
    <row r="19" spans="1:2" ht="14.25">
      <c r="A19" s="122" t="str">
        <f>+CONCATENATE(LEFT(A6,4),". módosítás utáni módosított előrirányzatok BEVÉTELEK")</f>
        <v>2019. módosítás utáni módosított előrirányzatok BEVÉTELEK</v>
      </c>
      <c r="B19" s="119"/>
    </row>
    <row r="20" spans="1:2" ht="12.75">
      <c r="A20" s="115"/>
      <c r="B20" s="115"/>
    </row>
    <row r="21" spans="1:2" ht="12.75">
      <c r="A21" s="115" t="s">
        <v>394</v>
      </c>
      <c r="B21" s="115" t="s">
        <v>372</v>
      </c>
    </row>
    <row r="22" spans="1:2" ht="12.75">
      <c r="A22" s="115" t="s">
        <v>395</v>
      </c>
      <c r="B22" s="115" t="s">
        <v>380</v>
      </c>
    </row>
    <row r="23" spans="1:2" ht="12.75">
      <c r="A23" s="115" t="s">
        <v>396</v>
      </c>
      <c r="B23" s="115" t="s">
        <v>381</v>
      </c>
    </row>
    <row r="24" spans="1:2" ht="12.75">
      <c r="A24" s="115"/>
      <c r="B24" s="115"/>
    </row>
    <row r="25" spans="1:2" ht="15.75">
      <c r="A25" s="35" t="str">
        <f>+CONCATENATE(LEFT(A6,4),". évi eredeti előirányzat KIADÁSOK")</f>
        <v>2019. évi eredeti előirányzat KIADÁSOK</v>
      </c>
      <c r="B25" s="119"/>
    </row>
    <row r="26" spans="1:2" ht="12.75">
      <c r="A26" s="115"/>
      <c r="B26" s="115"/>
    </row>
    <row r="27" spans="1:2" ht="12.75">
      <c r="A27" s="115" t="s">
        <v>397</v>
      </c>
      <c r="B27" s="115" t="s">
        <v>373</v>
      </c>
    </row>
    <row r="28" spans="1:2" ht="12.75">
      <c r="A28" s="115" t="s">
        <v>398</v>
      </c>
      <c r="B28" s="115" t="s">
        <v>382</v>
      </c>
    </row>
    <row r="29" spans="1:2" ht="12.75">
      <c r="A29" s="115" t="s">
        <v>399</v>
      </c>
      <c r="B29" s="115" t="s">
        <v>383</v>
      </c>
    </row>
    <row r="30" spans="1:2" ht="12.75">
      <c r="A30" s="115"/>
      <c r="B30" s="115"/>
    </row>
    <row r="31" spans="1:2" ht="15.75">
      <c r="A31" s="35" t="str">
        <f>+CONCATENATE(LEFT(A6,4),". évi előirányzat módosítások KIADÁSOK")</f>
        <v>2019. évi előirányzat módosítások KIADÁSOK</v>
      </c>
      <c r="B31" s="119"/>
    </row>
    <row r="32" spans="1:2" ht="12.75">
      <c r="A32" s="115"/>
      <c r="B32" s="115"/>
    </row>
    <row r="33" spans="1:2" ht="12.75">
      <c r="A33" s="115" t="s">
        <v>400</v>
      </c>
      <c r="B33" s="115" t="s">
        <v>374</v>
      </c>
    </row>
    <row r="34" spans="1:2" ht="12.75">
      <c r="A34" s="115" t="s">
        <v>401</v>
      </c>
      <c r="B34" s="115" t="s">
        <v>384</v>
      </c>
    </row>
    <row r="35" spans="1:2" ht="12.75">
      <c r="A35" s="115" t="s">
        <v>402</v>
      </c>
      <c r="B35" s="115" t="s">
        <v>385</v>
      </c>
    </row>
    <row r="36" spans="1:2" ht="12.75">
      <c r="A36" s="115"/>
      <c r="B36" s="115"/>
    </row>
    <row r="37" spans="1:2" ht="15.75">
      <c r="A37" s="121" t="str">
        <f>+CONCATENATE(LEFT(A6,4),". módosítás utáni módosított előirányzatok KIADÁSOK")</f>
        <v>2019. módosítás utáni módosított előirányzatok KIADÁSOK</v>
      </c>
      <c r="B37" s="119"/>
    </row>
    <row r="38" spans="1:2" ht="12.75">
      <c r="A38" s="115"/>
      <c r="B38" s="115"/>
    </row>
    <row r="39" spans="1:2" ht="12.75">
      <c r="A39" s="115" t="s">
        <v>403</v>
      </c>
      <c r="B39" s="115" t="s">
        <v>375</v>
      </c>
    </row>
    <row r="40" spans="1:2" ht="12.75">
      <c r="A40" s="115" t="s">
        <v>404</v>
      </c>
      <c r="B40" s="115" t="s">
        <v>386</v>
      </c>
    </row>
    <row r="41" spans="1:2" ht="12.75">
      <c r="A41" s="115" t="s">
        <v>405</v>
      </c>
      <c r="B41" s="115" t="s">
        <v>387</v>
      </c>
    </row>
  </sheetData>
  <sheetProtection sheet="1"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O167"/>
  <sheetViews>
    <sheetView zoomScale="120" zoomScaleNormal="120" zoomScaleSheetLayoutView="100" workbookViewId="0" topLeftCell="A1">
      <selection activeCell="M9" sqref="M9"/>
    </sheetView>
  </sheetViews>
  <sheetFormatPr defaultColWidth="9.00390625" defaultRowHeight="12.75"/>
  <cols>
    <col min="1" max="1" width="7.50390625" style="72" customWidth="1"/>
    <col min="2" max="2" width="59.625" style="72" customWidth="1"/>
    <col min="3" max="3" width="14.875" style="73" customWidth="1"/>
    <col min="4" max="11" width="14.875" style="85" customWidth="1"/>
    <col min="12" max="16384" width="9.375" style="85" customWidth="1"/>
  </cols>
  <sheetData>
    <row r="1" spans="1:11" ht="15.75">
      <c r="A1" s="155"/>
      <c r="B1" s="525" t="s">
        <v>579</v>
      </c>
      <c r="C1" s="526"/>
      <c r="D1" s="526"/>
      <c r="E1" s="526"/>
      <c r="F1" s="526"/>
      <c r="G1" s="526"/>
      <c r="H1" s="526"/>
      <c r="I1" s="526"/>
      <c r="J1" s="526"/>
      <c r="K1" s="526"/>
    </row>
    <row r="2" spans="1:11" ht="15.75">
      <c r="A2" s="155"/>
      <c r="B2" s="155"/>
      <c r="C2" s="156"/>
      <c r="D2" s="157"/>
      <c r="E2" s="157"/>
      <c r="F2" s="157"/>
      <c r="G2" s="157"/>
      <c r="H2" s="157"/>
      <c r="I2" s="157"/>
      <c r="J2" s="157"/>
      <c r="K2" s="157"/>
    </row>
    <row r="3" spans="1:11" ht="15.75">
      <c r="A3" s="527">
        <f>CONCATENATE(RM_ALAPADATOK!A4)</f>
      </c>
      <c r="B3" s="527"/>
      <c r="C3" s="528"/>
      <c r="D3" s="527"/>
      <c r="E3" s="527"/>
      <c r="F3" s="527"/>
      <c r="G3" s="527"/>
      <c r="H3" s="527"/>
      <c r="I3" s="527"/>
      <c r="J3" s="527"/>
      <c r="K3" s="527"/>
    </row>
    <row r="4" spans="1:11" ht="15.75">
      <c r="A4" s="527" t="s">
        <v>439</v>
      </c>
      <c r="B4" s="527"/>
      <c r="C4" s="528"/>
      <c r="D4" s="527"/>
      <c r="E4" s="527"/>
      <c r="F4" s="527"/>
      <c r="G4" s="527"/>
      <c r="H4" s="527"/>
      <c r="I4" s="527"/>
      <c r="J4" s="527"/>
      <c r="K4" s="527"/>
    </row>
    <row r="5" spans="1:11" ht="15.75">
      <c r="A5" s="155"/>
      <c r="B5" s="155"/>
      <c r="C5" s="156"/>
      <c r="D5" s="157"/>
      <c r="E5" s="157"/>
      <c r="F5" s="157"/>
      <c r="G5" s="157"/>
      <c r="H5" s="157"/>
      <c r="I5" s="157"/>
      <c r="J5" s="157"/>
      <c r="K5" s="157"/>
    </row>
    <row r="6" spans="1:11" ht="15.75" customHeight="1">
      <c r="A6" s="521" t="s">
        <v>1</v>
      </c>
      <c r="B6" s="521"/>
      <c r="C6" s="521"/>
      <c r="D6" s="521"/>
      <c r="E6" s="521"/>
      <c r="F6" s="521"/>
      <c r="G6" s="521"/>
      <c r="H6" s="521"/>
      <c r="I6" s="521"/>
      <c r="J6" s="521"/>
      <c r="K6" s="521"/>
    </row>
    <row r="7" spans="1:11" ht="15.75" customHeight="1" thickBot="1">
      <c r="A7" s="523" t="s">
        <v>81</v>
      </c>
      <c r="B7" s="523"/>
      <c r="C7" s="158"/>
      <c r="D7" s="157"/>
      <c r="E7" s="157"/>
      <c r="F7" s="157"/>
      <c r="G7" s="157"/>
      <c r="H7" s="157"/>
      <c r="I7" s="157"/>
      <c r="J7" s="157"/>
      <c r="K7" s="158" t="s">
        <v>425</v>
      </c>
    </row>
    <row r="8" spans="1:11" ht="15.75">
      <c r="A8" s="530" t="s">
        <v>46</v>
      </c>
      <c r="B8" s="532" t="s">
        <v>2</v>
      </c>
      <c r="C8" s="534" t="str">
        <f>+CONCATENATE(LEFT(RM_ÖSSZEFÜGGÉSEK!A6,4),". évi")</f>
        <v>2019. évi</v>
      </c>
      <c r="D8" s="535"/>
      <c r="E8" s="536"/>
      <c r="F8" s="536"/>
      <c r="G8" s="536"/>
      <c r="H8" s="536"/>
      <c r="I8" s="536"/>
      <c r="J8" s="536"/>
      <c r="K8" s="537"/>
    </row>
    <row r="9" spans="1:11" ht="48.75" thickBot="1">
      <c r="A9" s="531"/>
      <c r="B9" s="533"/>
      <c r="C9" s="136" t="s">
        <v>366</v>
      </c>
      <c r="D9" s="152" t="s">
        <v>528</v>
      </c>
      <c r="E9" s="152" t="s">
        <v>529</v>
      </c>
      <c r="F9" s="152" t="s">
        <v>484</v>
      </c>
      <c r="G9" s="152" t="s">
        <v>485</v>
      </c>
      <c r="H9" s="152" t="s">
        <v>530</v>
      </c>
      <c r="I9" s="152" t="s">
        <v>486</v>
      </c>
      <c r="J9" s="153" t="s">
        <v>431</v>
      </c>
      <c r="K9" s="154" t="s">
        <v>552</v>
      </c>
    </row>
    <row r="10" spans="1:11" s="86" customFormat="1" ht="12" customHeight="1" thickBot="1">
      <c r="A10" s="83" t="s">
        <v>343</v>
      </c>
      <c r="B10" s="84" t="s">
        <v>344</v>
      </c>
      <c r="C10" s="137" t="s">
        <v>345</v>
      </c>
      <c r="D10" s="137" t="s">
        <v>347</v>
      </c>
      <c r="E10" s="138" t="s">
        <v>346</v>
      </c>
      <c r="F10" s="138" t="s">
        <v>348</v>
      </c>
      <c r="G10" s="138" t="s">
        <v>349</v>
      </c>
      <c r="H10" s="138" t="s">
        <v>350</v>
      </c>
      <c r="I10" s="138" t="s">
        <v>441</v>
      </c>
      <c r="J10" s="138" t="s">
        <v>442</v>
      </c>
      <c r="K10" s="151" t="s">
        <v>443</v>
      </c>
    </row>
    <row r="11" spans="1:11" s="87" customFormat="1" ht="12" customHeight="1" thickBot="1">
      <c r="A11" s="285" t="s">
        <v>3</v>
      </c>
      <c r="B11" s="286" t="s">
        <v>136</v>
      </c>
      <c r="C11" s="287">
        <f>+C12+C13+C14+C15+C16+C17</f>
        <v>179343567</v>
      </c>
      <c r="D11" s="287">
        <f aca="true" t="shared" si="0" ref="D11:K11">+D12+D13+D14+D15+D16+D17</f>
        <v>5775757</v>
      </c>
      <c r="E11" s="287">
        <f t="shared" si="0"/>
        <v>-4209726</v>
      </c>
      <c r="F11" s="287">
        <f t="shared" si="0"/>
        <v>2776875</v>
      </c>
      <c r="G11" s="287">
        <f t="shared" si="0"/>
        <v>0</v>
      </c>
      <c r="H11" s="287">
        <f t="shared" si="0"/>
        <v>0</v>
      </c>
      <c r="I11" s="287">
        <f t="shared" si="0"/>
        <v>0</v>
      </c>
      <c r="J11" s="287">
        <f t="shared" si="0"/>
        <v>4342906</v>
      </c>
      <c r="K11" s="288">
        <f t="shared" si="0"/>
        <v>183686473</v>
      </c>
    </row>
    <row r="12" spans="1:11" s="87" customFormat="1" ht="12" customHeight="1">
      <c r="A12" s="289" t="s">
        <v>58</v>
      </c>
      <c r="B12" s="290" t="s">
        <v>137</v>
      </c>
      <c r="C12" s="291">
        <v>59924281</v>
      </c>
      <c r="D12" s="291">
        <v>1209000</v>
      </c>
      <c r="E12" s="291"/>
      <c r="F12" s="291">
        <v>666220</v>
      </c>
      <c r="G12" s="291"/>
      <c r="H12" s="291"/>
      <c r="I12" s="291"/>
      <c r="J12" s="292">
        <f aca="true" t="shared" si="1" ref="J12:J17">D12+E12+F12+G12+H12+I12</f>
        <v>1875220</v>
      </c>
      <c r="K12" s="293">
        <f aca="true" t="shared" si="2" ref="K12:K17">C12+J12</f>
        <v>61799501</v>
      </c>
    </row>
    <row r="13" spans="1:11" s="87" customFormat="1" ht="12" customHeight="1">
      <c r="A13" s="294" t="s">
        <v>59</v>
      </c>
      <c r="B13" s="295" t="s">
        <v>138</v>
      </c>
      <c r="C13" s="296">
        <v>29688200</v>
      </c>
      <c r="D13" s="296">
        <v>390000</v>
      </c>
      <c r="E13" s="291"/>
      <c r="F13" s="291">
        <v>923383</v>
      </c>
      <c r="G13" s="291"/>
      <c r="H13" s="291"/>
      <c r="I13" s="291"/>
      <c r="J13" s="292">
        <f t="shared" si="1"/>
        <v>1313383</v>
      </c>
      <c r="K13" s="293">
        <f t="shared" si="2"/>
        <v>31001583</v>
      </c>
    </row>
    <row r="14" spans="1:11" s="87" customFormat="1" ht="12" customHeight="1">
      <c r="A14" s="294" t="s">
        <v>60</v>
      </c>
      <c r="B14" s="295" t="s">
        <v>139</v>
      </c>
      <c r="C14" s="296">
        <v>74496457</v>
      </c>
      <c r="D14" s="296">
        <v>1339400</v>
      </c>
      <c r="E14" s="291"/>
      <c r="F14" s="291">
        <v>849266</v>
      </c>
      <c r="G14" s="291"/>
      <c r="H14" s="291"/>
      <c r="I14" s="291"/>
      <c r="J14" s="292">
        <f t="shared" si="1"/>
        <v>2188666</v>
      </c>
      <c r="K14" s="293">
        <f t="shared" si="2"/>
        <v>76685123</v>
      </c>
    </row>
    <row r="15" spans="1:11" s="87" customFormat="1" ht="12" customHeight="1">
      <c r="A15" s="294" t="s">
        <v>61</v>
      </c>
      <c r="B15" s="295" t="s">
        <v>140</v>
      </c>
      <c r="C15" s="296">
        <v>3000800</v>
      </c>
      <c r="D15" s="296">
        <v>120000</v>
      </c>
      <c r="E15" s="291"/>
      <c r="F15" s="291">
        <v>338006</v>
      </c>
      <c r="G15" s="291"/>
      <c r="H15" s="291"/>
      <c r="I15" s="291"/>
      <c r="J15" s="292">
        <f t="shared" si="1"/>
        <v>458006</v>
      </c>
      <c r="K15" s="293">
        <f t="shared" si="2"/>
        <v>3458806</v>
      </c>
    </row>
    <row r="16" spans="1:11" s="87" customFormat="1" ht="12" customHeight="1">
      <c r="A16" s="294" t="s">
        <v>78</v>
      </c>
      <c r="B16" s="297" t="s">
        <v>289</v>
      </c>
      <c r="C16" s="296">
        <v>12233829</v>
      </c>
      <c r="D16" s="296">
        <v>2717357</v>
      </c>
      <c r="E16" s="291">
        <v>-4209726</v>
      </c>
      <c r="F16" s="291"/>
      <c r="G16" s="291"/>
      <c r="H16" s="291"/>
      <c r="I16" s="291"/>
      <c r="J16" s="292">
        <f t="shared" si="1"/>
        <v>-1492369</v>
      </c>
      <c r="K16" s="293">
        <v>10741460</v>
      </c>
    </row>
    <row r="17" spans="1:11" s="87" customFormat="1" ht="12" customHeight="1" thickBot="1">
      <c r="A17" s="298" t="s">
        <v>62</v>
      </c>
      <c r="B17" s="299" t="s">
        <v>290</v>
      </c>
      <c r="C17" s="296"/>
      <c r="D17" s="296"/>
      <c r="E17" s="291"/>
      <c r="F17" s="291"/>
      <c r="G17" s="291"/>
      <c r="H17" s="291"/>
      <c r="I17" s="291"/>
      <c r="J17" s="292">
        <f t="shared" si="1"/>
        <v>0</v>
      </c>
      <c r="K17" s="293">
        <f t="shared" si="2"/>
        <v>0</v>
      </c>
    </row>
    <row r="18" spans="1:11" s="87" customFormat="1" ht="12" customHeight="1" thickBot="1">
      <c r="A18" s="285" t="s">
        <v>4</v>
      </c>
      <c r="B18" s="300" t="s">
        <v>141</v>
      </c>
      <c r="C18" s="287">
        <f>+C19+C20+C21+C22+C23</f>
        <v>46063336</v>
      </c>
      <c r="D18" s="287">
        <f aca="true" t="shared" si="3" ref="D18:K18">+D19+D20+D21+D22+D23</f>
        <v>3307504</v>
      </c>
      <c r="E18" s="287">
        <f t="shared" si="3"/>
        <v>13042294</v>
      </c>
      <c r="F18" s="287">
        <f t="shared" si="3"/>
        <v>3614815</v>
      </c>
      <c r="G18" s="287">
        <f t="shared" si="3"/>
        <v>0</v>
      </c>
      <c r="H18" s="287">
        <f t="shared" si="3"/>
        <v>0</v>
      </c>
      <c r="I18" s="287">
        <f t="shared" si="3"/>
        <v>0</v>
      </c>
      <c r="J18" s="287">
        <f t="shared" si="3"/>
        <v>19964613</v>
      </c>
      <c r="K18" s="288">
        <f t="shared" si="3"/>
        <v>66027949</v>
      </c>
    </row>
    <row r="19" spans="1:11" s="87" customFormat="1" ht="12" customHeight="1">
      <c r="A19" s="289" t="s">
        <v>64</v>
      </c>
      <c r="B19" s="290" t="s">
        <v>142</v>
      </c>
      <c r="C19" s="291"/>
      <c r="D19" s="291"/>
      <c r="E19" s="291"/>
      <c r="F19" s="291"/>
      <c r="G19" s="291"/>
      <c r="H19" s="291"/>
      <c r="I19" s="291"/>
      <c r="J19" s="292">
        <f aca="true" t="shared" si="4" ref="J19:J24">D19+E19+F19+G19+H19+I19</f>
        <v>0</v>
      </c>
      <c r="K19" s="293">
        <f aca="true" t="shared" si="5" ref="K19:K24">C19+J19</f>
        <v>0</v>
      </c>
    </row>
    <row r="20" spans="1:11" s="87" customFormat="1" ht="12" customHeight="1">
      <c r="A20" s="294" t="s">
        <v>65</v>
      </c>
      <c r="B20" s="295" t="s">
        <v>143</v>
      </c>
      <c r="C20" s="296"/>
      <c r="D20" s="296"/>
      <c r="E20" s="291"/>
      <c r="F20" s="291"/>
      <c r="G20" s="291"/>
      <c r="H20" s="291"/>
      <c r="I20" s="291"/>
      <c r="J20" s="292">
        <f t="shared" si="4"/>
        <v>0</v>
      </c>
      <c r="K20" s="293">
        <f t="shared" si="5"/>
        <v>0</v>
      </c>
    </row>
    <row r="21" spans="1:11" s="87" customFormat="1" ht="12" customHeight="1">
      <c r="A21" s="294" t="s">
        <v>66</v>
      </c>
      <c r="B21" s="295" t="s">
        <v>281</v>
      </c>
      <c r="C21" s="296"/>
      <c r="D21" s="296"/>
      <c r="E21" s="291"/>
      <c r="F21" s="291"/>
      <c r="G21" s="291"/>
      <c r="H21" s="291"/>
      <c r="I21" s="291"/>
      <c r="J21" s="292">
        <f t="shared" si="4"/>
        <v>0</v>
      </c>
      <c r="K21" s="293">
        <f t="shared" si="5"/>
        <v>0</v>
      </c>
    </row>
    <row r="22" spans="1:11" s="87" customFormat="1" ht="12" customHeight="1">
      <c r="A22" s="294" t="s">
        <v>67</v>
      </c>
      <c r="B22" s="295" t="s">
        <v>282</v>
      </c>
      <c r="C22" s="296"/>
      <c r="D22" s="296"/>
      <c r="E22" s="291"/>
      <c r="F22" s="291"/>
      <c r="G22" s="291"/>
      <c r="H22" s="291"/>
      <c r="I22" s="291"/>
      <c r="J22" s="292">
        <f t="shared" si="4"/>
        <v>0</v>
      </c>
      <c r="K22" s="293">
        <f t="shared" si="5"/>
        <v>0</v>
      </c>
    </row>
    <row r="23" spans="1:11" s="87" customFormat="1" ht="12" customHeight="1">
      <c r="A23" s="294" t="s">
        <v>68</v>
      </c>
      <c r="B23" s="295" t="s">
        <v>144</v>
      </c>
      <c r="C23" s="296">
        <v>46063336</v>
      </c>
      <c r="D23" s="296">
        <v>3307504</v>
      </c>
      <c r="E23" s="291">
        <v>13042294</v>
      </c>
      <c r="F23" s="291">
        <v>3614815</v>
      </c>
      <c r="G23" s="291"/>
      <c r="H23" s="291"/>
      <c r="I23" s="291"/>
      <c r="J23" s="292">
        <f t="shared" si="4"/>
        <v>19964613</v>
      </c>
      <c r="K23" s="293">
        <f t="shared" si="5"/>
        <v>66027949</v>
      </c>
    </row>
    <row r="24" spans="1:11" s="87" customFormat="1" ht="12" customHeight="1" thickBot="1">
      <c r="A24" s="298" t="s">
        <v>74</v>
      </c>
      <c r="B24" s="299" t="s">
        <v>145</v>
      </c>
      <c r="C24" s="301">
        <v>17444764</v>
      </c>
      <c r="D24" s="301">
        <v>500000</v>
      </c>
      <c r="E24" s="302"/>
      <c r="F24" s="302"/>
      <c r="G24" s="302"/>
      <c r="H24" s="302"/>
      <c r="I24" s="302"/>
      <c r="J24" s="292">
        <f t="shared" si="4"/>
        <v>500000</v>
      </c>
      <c r="K24" s="293">
        <f t="shared" si="5"/>
        <v>17944764</v>
      </c>
    </row>
    <row r="25" spans="1:11" s="87" customFormat="1" ht="12" customHeight="1" thickBot="1">
      <c r="A25" s="285" t="s">
        <v>5</v>
      </c>
      <c r="B25" s="286" t="s">
        <v>146</v>
      </c>
      <c r="C25" s="287">
        <f>+C26+C27+C28+C29+C30</f>
        <v>9000000</v>
      </c>
      <c r="D25" s="287">
        <f aca="true" t="shared" si="6" ref="D25:K25">+D26+D27+D28+D29+D30</f>
        <v>81180</v>
      </c>
      <c r="E25" s="287">
        <f t="shared" si="6"/>
        <v>5284093</v>
      </c>
      <c r="F25" s="287">
        <f t="shared" si="6"/>
        <v>1495996</v>
      </c>
      <c r="G25" s="287">
        <f t="shared" si="6"/>
        <v>0</v>
      </c>
      <c r="H25" s="287">
        <f t="shared" si="6"/>
        <v>0</v>
      </c>
      <c r="I25" s="287">
        <f t="shared" si="6"/>
        <v>0</v>
      </c>
      <c r="J25" s="287">
        <f t="shared" si="6"/>
        <v>6861269</v>
      </c>
      <c r="K25" s="288">
        <f t="shared" si="6"/>
        <v>15861269</v>
      </c>
    </row>
    <row r="26" spans="1:11" s="87" customFormat="1" ht="12" customHeight="1">
      <c r="A26" s="289" t="s">
        <v>47</v>
      </c>
      <c r="B26" s="290" t="s">
        <v>147</v>
      </c>
      <c r="C26" s="291">
        <v>9000000</v>
      </c>
      <c r="D26" s="291">
        <v>81180</v>
      </c>
      <c r="E26" s="291"/>
      <c r="F26" s="291">
        <v>1495996</v>
      </c>
      <c r="G26" s="291"/>
      <c r="H26" s="291"/>
      <c r="I26" s="291"/>
      <c r="J26" s="292">
        <f aca="true" t="shared" si="7" ref="J26:J31">D26+E26+F26+G26+H26+I26</f>
        <v>1577176</v>
      </c>
      <c r="K26" s="293">
        <f aca="true" t="shared" si="8" ref="K26:K31">C26+J26</f>
        <v>10577176</v>
      </c>
    </row>
    <row r="27" spans="1:11" s="87" customFormat="1" ht="12" customHeight="1">
      <c r="A27" s="294" t="s">
        <v>48</v>
      </c>
      <c r="B27" s="295" t="s">
        <v>148</v>
      </c>
      <c r="C27" s="296"/>
      <c r="D27" s="296"/>
      <c r="E27" s="291"/>
      <c r="F27" s="291"/>
      <c r="G27" s="291"/>
      <c r="H27" s="291"/>
      <c r="I27" s="291"/>
      <c r="J27" s="292">
        <f t="shared" si="7"/>
        <v>0</v>
      </c>
      <c r="K27" s="293">
        <f t="shared" si="8"/>
        <v>0</v>
      </c>
    </row>
    <row r="28" spans="1:11" s="87" customFormat="1" ht="12" customHeight="1">
      <c r="A28" s="294" t="s">
        <v>49</v>
      </c>
      <c r="B28" s="295" t="s">
        <v>283</v>
      </c>
      <c r="C28" s="296"/>
      <c r="D28" s="296"/>
      <c r="E28" s="291"/>
      <c r="F28" s="291"/>
      <c r="G28" s="291"/>
      <c r="H28" s="291"/>
      <c r="I28" s="291"/>
      <c r="J28" s="292">
        <f t="shared" si="7"/>
        <v>0</v>
      </c>
      <c r="K28" s="293">
        <f t="shared" si="8"/>
        <v>0</v>
      </c>
    </row>
    <row r="29" spans="1:11" s="87" customFormat="1" ht="12" customHeight="1">
      <c r="A29" s="294" t="s">
        <v>50</v>
      </c>
      <c r="B29" s="295" t="s">
        <v>284</v>
      </c>
      <c r="C29" s="296"/>
      <c r="D29" s="296"/>
      <c r="E29" s="291"/>
      <c r="F29" s="291"/>
      <c r="G29" s="291"/>
      <c r="H29" s="291"/>
      <c r="I29" s="291"/>
      <c r="J29" s="292">
        <f t="shared" si="7"/>
        <v>0</v>
      </c>
      <c r="K29" s="293">
        <f t="shared" si="8"/>
        <v>0</v>
      </c>
    </row>
    <row r="30" spans="1:11" s="87" customFormat="1" ht="12" customHeight="1">
      <c r="A30" s="294" t="s">
        <v>89</v>
      </c>
      <c r="B30" s="295" t="s">
        <v>149</v>
      </c>
      <c r="C30" s="296"/>
      <c r="D30" s="296"/>
      <c r="E30" s="291">
        <v>5284093</v>
      </c>
      <c r="F30" s="291"/>
      <c r="G30" s="291"/>
      <c r="H30" s="291"/>
      <c r="I30" s="291"/>
      <c r="J30" s="292">
        <f t="shared" si="7"/>
        <v>5284093</v>
      </c>
      <c r="K30" s="293">
        <f t="shared" si="8"/>
        <v>5284093</v>
      </c>
    </row>
    <row r="31" spans="1:11" s="87" customFormat="1" ht="12" customHeight="1" thickBot="1">
      <c r="A31" s="298" t="s">
        <v>90</v>
      </c>
      <c r="B31" s="303" t="s">
        <v>150</v>
      </c>
      <c r="C31" s="301"/>
      <c r="D31" s="301"/>
      <c r="E31" s="302"/>
      <c r="F31" s="302"/>
      <c r="G31" s="302"/>
      <c r="H31" s="302"/>
      <c r="I31" s="302"/>
      <c r="J31" s="304">
        <f t="shared" si="7"/>
        <v>0</v>
      </c>
      <c r="K31" s="293">
        <f t="shared" si="8"/>
        <v>0</v>
      </c>
    </row>
    <row r="32" spans="1:11" s="87" customFormat="1" ht="12" customHeight="1" thickBot="1">
      <c r="A32" s="285" t="s">
        <v>91</v>
      </c>
      <c r="B32" s="286" t="s">
        <v>417</v>
      </c>
      <c r="C32" s="305">
        <f>+C33+C34+C35+C36+C37+C38+C39</f>
        <v>58204230</v>
      </c>
      <c r="D32" s="305">
        <f aca="true" t="shared" si="9" ref="D32:K32">+D33+D34+D35+D36+D37+D38+D39</f>
        <v>5502</v>
      </c>
      <c r="E32" s="305">
        <f t="shared" si="9"/>
        <v>7675533</v>
      </c>
      <c r="F32" s="305">
        <f t="shared" si="9"/>
        <v>1000000</v>
      </c>
      <c r="G32" s="305">
        <f t="shared" si="9"/>
        <v>0</v>
      </c>
      <c r="H32" s="305">
        <f t="shared" si="9"/>
        <v>0</v>
      </c>
      <c r="I32" s="305">
        <f t="shared" si="9"/>
        <v>0</v>
      </c>
      <c r="J32" s="305">
        <f t="shared" si="9"/>
        <v>8681035</v>
      </c>
      <c r="K32" s="306">
        <f t="shared" si="9"/>
        <v>66885265</v>
      </c>
    </row>
    <row r="33" spans="1:11" s="87" customFormat="1" ht="12" customHeight="1">
      <c r="A33" s="289" t="s">
        <v>151</v>
      </c>
      <c r="B33" s="290" t="s">
        <v>538</v>
      </c>
      <c r="C33" s="292">
        <v>4230</v>
      </c>
      <c r="D33" s="292">
        <v>5502</v>
      </c>
      <c r="E33" s="292"/>
      <c r="F33" s="292"/>
      <c r="G33" s="292"/>
      <c r="H33" s="292"/>
      <c r="I33" s="292"/>
      <c r="J33" s="292">
        <f aca="true" t="shared" si="10" ref="J33:J39">D33+E33+F33+G33+H33+I33</f>
        <v>5502</v>
      </c>
      <c r="K33" s="293">
        <f aca="true" t="shared" si="11" ref="K33:K39">C33+J33</f>
        <v>9732</v>
      </c>
    </row>
    <row r="34" spans="1:11" s="87" customFormat="1" ht="12" customHeight="1">
      <c r="A34" s="294" t="s">
        <v>152</v>
      </c>
      <c r="B34" s="295" t="s">
        <v>411</v>
      </c>
      <c r="C34" s="296">
        <v>50000</v>
      </c>
      <c r="D34" s="296"/>
      <c r="E34" s="291">
        <v>-50000</v>
      </c>
      <c r="F34" s="291"/>
      <c r="G34" s="291"/>
      <c r="H34" s="291"/>
      <c r="I34" s="291"/>
      <c r="J34" s="292">
        <f t="shared" si="10"/>
        <v>-50000</v>
      </c>
      <c r="K34" s="293">
        <f t="shared" si="11"/>
        <v>0</v>
      </c>
    </row>
    <row r="35" spans="1:11" s="87" customFormat="1" ht="12" customHeight="1">
      <c r="A35" s="294" t="s">
        <v>153</v>
      </c>
      <c r="B35" s="295" t="s">
        <v>412</v>
      </c>
      <c r="C35" s="296">
        <v>43000000</v>
      </c>
      <c r="D35" s="296"/>
      <c r="E35" s="291">
        <v>7675533</v>
      </c>
      <c r="F35" s="291">
        <v>1000000</v>
      </c>
      <c r="G35" s="291"/>
      <c r="H35" s="291"/>
      <c r="I35" s="291"/>
      <c r="J35" s="292">
        <f t="shared" si="10"/>
        <v>8675533</v>
      </c>
      <c r="K35" s="293">
        <f t="shared" si="11"/>
        <v>51675533</v>
      </c>
    </row>
    <row r="36" spans="1:11" s="87" customFormat="1" ht="12" customHeight="1">
      <c r="A36" s="294" t="s">
        <v>154</v>
      </c>
      <c r="B36" s="295" t="s">
        <v>413</v>
      </c>
      <c r="C36" s="296">
        <v>8500000</v>
      </c>
      <c r="D36" s="296"/>
      <c r="E36" s="291"/>
      <c r="F36" s="291"/>
      <c r="G36" s="291"/>
      <c r="H36" s="291"/>
      <c r="I36" s="291"/>
      <c r="J36" s="292">
        <f t="shared" si="10"/>
        <v>0</v>
      </c>
      <c r="K36" s="293">
        <f t="shared" si="11"/>
        <v>8500000</v>
      </c>
    </row>
    <row r="37" spans="1:11" s="87" customFormat="1" ht="12" customHeight="1">
      <c r="A37" s="294" t="s">
        <v>414</v>
      </c>
      <c r="B37" s="295" t="s">
        <v>155</v>
      </c>
      <c r="C37" s="296">
        <v>6400000</v>
      </c>
      <c r="D37" s="296"/>
      <c r="E37" s="291"/>
      <c r="F37" s="291"/>
      <c r="G37" s="291"/>
      <c r="H37" s="291"/>
      <c r="I37" s="291"/>
      <c r="J37" s="292">
        <f t="shared" si="10"/>
        <v>0</v>
      </c>
      <c r="K37" s="293">
        <f t="shared" si="11"/>
        <v>6400000</v>
      </c>
    </row>
    <row r="38" spans="1:11" s="87" customFormat="1" ht="12" customHeight="1">
      <c r="A38" s="294" t="s">
        <v>415</v>
      </c>
      <c r="B38" s="295" t="s">
        <v>156</v>
      </c>
      <c r="C38" s="296"/>
      <c r="D38" s="296"/>
      <c r="E38" s="291"/>
      <c r="F38" s="291"/>
      <c r="G38" s="291"/>
      <c r="H38" s="291"/>
      <c r="I38" s="291"/>
      <c r="J38" s="292">
        <f t="shared" si="10"/>
        <v>0</v>
      </c>
      <c r="K38" s="293">
        <f t="shared" si="11"/>
        <v>0</v>
      </c>
    </row>
    <row r="39" spans="1:11" s="87" customFormat="1" ht="12" customHeight="1" thickBot="1">
      <c r="A39" s="298" t="s">
        <v>416</v>
      </c>
      <c r="B39" s="303" t="s">
        <v>157</v>
      </c>
      <c r="C39" s="301">
        <v>250000</v>
      </c>
      <c r="D39" s="301"/>
      <c r="E39" s="302">
        <v>50000</v>
      </c>
      <c r="F39" s="302"/>
      <c r="G39" s="302"/>
      <c r="H39" s="302"/>
      <c r="I39" s="302"/>
      <c r="J39" s="304">
        <f t="shared" si="10"/>
        <v>50000</v>
      </c>
      <c r="K39" s="293">
        <f t="shared" si="11"/>
        <v>300000</v>
      </c>
    </row>
    <row r="40" spans="1:11" s="87" customFormat="1" ht="12" customHeight="1" thickBot="1">
      <c r="A40" s="285" t="s">
        <v>7</v>
      </c>
      <c r="B40" s="286" t="s">
        <v>291</v>
      </c>
      <c r="C40" s="287">
        <f>SUM(C41:C51)</f>
        <v>27710864</v>
      </c>
      <c r="D40" s="287">
        <f aca="true" t="shared" si="12" ref="D40:K40">SUM(D41:D51)</f>
        <v>266000</v>
      </c>
      <c r="E40" s="287">
        <f t="shared" si="12"/>
        <v>249170</v>
      </c>
      <c r="F40" s="287">
        <f t="shared" si="12"/>
        <v>0</v>
      </c>
      <c r="G40" s="287">
        <f t="shared" si="12"/>
        <v>0</v>
      </c>
      <c r="H40" s="287">
        <f t="shared" si="12"/>
        <v>0</v>
      </c>
      <c r="I40" s="287">
        <f t="shared" si="12"/>
        <v>0</v>
      </c>
      <c r="J40" s="287">
        <f t="shared" si="12"/>
        <v>515170</v>
      </c>
      <c r="K40" s="288">
        <f t="shared" si="12"/>
        <v>28226034</v>
      </c>
    </row>
    <row r="41" spans="1:11" s="87" customFormat="1" ht="12" customHeight="1">
      <c r="A41" s="289" t="s">
        <v>51</v>
      </c>
      <c r="B41" s="290" t="s">
        <v>160</v>
      </c>
      <c r="C41" s="291">
        <v>700000</v>
      </c>
      <c r="D41" s="291"/>
      <c r="E41" s="291">
        <v>-50000</v>
      </c>
      <c r="F41" s="291">
        <v>110000</v>
      </c>
      <c r="G41" s="291"/>
      <c r="H41" s="291"/>
      <c r="I41" s="291"/>
      <c r="J41" s="292">
        <f aca="true" t="shared" si="13" ref="J41:J51">D41+E41+F41+G41+H41+I41</f>
        <v>60000</v>
      </c>
      <c r="K41" s="293">
        <f aca="true" t="shared" si="14" ref="K41:K51">C41+J41</f>
        <v>760000</v>
      </c>
    </row>
    <row r="42" spans="1:11" s="87" customFormat="1" ht="12" customHeight="1">
      <c r="A42" s="294" t="s">
        <v>52</v>
      </c>
      <c r="B42" s="295" t="s">
        <v>161</v>
      </c>
      <c r="C42" s="296">
        <v>250000</v>
      </c>
      <c r="D42" s="296">
        <v>120000</v>
      </c>
      <c r="E42" s="291">
        <v>135000</v>
      </c>
      <c r="F42" s="291">
        <v>-110000</v>
      </c>
      <c r="G42" s="291"/>
      <c r="H42" s="291"/>
      <c r="I42" s="291"/>
      <c r="J42" s="292">
        <f t="shared" si="13"/>
        <v>145000</v>
      </c>
      <c r="K42" s="293">
        <f t="shared" si="14"/>
        <v>395000</v>
      </c>
    </row>
    <row r="43" spans="1:11" s="87" customFormat="1" ht="12" customHeight="1">
      <c r="A43" s="294" t="s">
        <v>53</v>
      </c>
      <c r="B43" s="295" t="s">
        <v>162</v>
      </c>
      <c r="C43" s="296"/>
      <c r="D43" s="296"/>
      <c r="E43" s="291"/>
      <c r="F43" s="291"/>
      <c r="G43" s="291"/>
      <c r="H43" s="291"/>
      <c r="I43" s="291"/>
      <c r="J43" s="292">
        <f t="shared" si="13"/>
        <v>0</v>
      </c>
      <c r="K43" s="293">
        <f t="shared" si="14"/>
        <v>0</v>
      </c>
    </row>
    <row r="44" spans="1:11" s="87" customFormat="1" ht="12" customHeight="1">
      <c r="A44" s="294" t="s">
        <v>93</v>
      </c>
      <c r="B44" s="295" t="s">
        <v>163</v>
      </c>
      <c r="C44" s="296">
        <v>7469640</v>
      </c>
      <c r="D44" s="296"/>
      <c r="E44" s="291">
        <v>400</v>
      </c>
      <c r="F44" s="291"/>
      <c r="G44" s="291"/>
      <c r="H44" s="291"/>
      <c r="I44" s="291"/>
      <c r="J44" s="292">
        <f t="shared" si="13"/>
        <v>400</v>
      </c>
      <c r="K44" s="293">
        <f t="shared" si="14"/>
        <v>7470040</v>
      </c>
    </row>
    <row r="45" spans="1:11" s="87" customFormat="1" ht="12" customHeight="1">
      <c r="A45" s="294" t="s">
        <v>94</v>
      </c>
      <c r="B45" s="295" t="s">
        <v>164</v>
      </c>
      <c r="C45" s="296">
        <v>14318336</v>
      </c>
      <c r="D45" s="296"/>
      <c r="E45" s="291"/>
      <c r="F45" s="291"/>
      <c r="G45" s="291"/>
      <c r="H45" s="291"/>
      <c r="I45" s="291"/>
      <c r="J45" s="292">
        <f t="shared" si="13"/>
        <v>0</v>
      </c>
      <c r="K45" s="293">
        <f t="shared" si="14"/>
        <v>14318336</v>
      </c>
    </row>
    <row r="46" spans="1:11" s="87" customFormat="1" ht="12" customHeight="1">
      <c r="A46" s="294" t="s">
        <v>95</v>
      </c>
      <c r="B46" s="295" t="s">
        <v>165</v>
      </c>
      <c r="C46" s="296">
        <v>4972888</v>
      </c>
      <c r="D46" s="296">
        <v>31000</v>
      </c>
      <c r="E46" s="291">
        <v>23950</v>
      </c>
      <c r="F46" s="291"/>
      <c r="G46" s="291"/>
      <c r="H46" s="291"/>
      <c r="I46" s="291"/>
      <c r="J46" s="292">
        <f t="shared" si="13"/>
        <v>54950</v>
      </c>
      <c r="K46" s="293">
        <f t="shared" si="14"/>
        <v>5027838</v>
      </c>
    </row>
    <row r="47" spans="1:11" s="87" customFormat="1" ht="12" customHeight="1">
      <c r="A47" s="294" t="s">
        <v>96</v>
      </c>
      <c r="B47" s="295" t="s">
        <v>166</v>
      </c>
      <c r="C47" s="296"/>
      <c r="D47" s="296"/>
      <c r="E47" s="291"/>
      <c r="F47" s="291"/>
      <c r="G47" s="291"/>
      <c r="H47" s="291"/>
      <c r="I47" s="291"/>
      <c r="J47" s="292">
        <f t="shared" si="13"/>
        <v>0</v>
      </c>
      <c r="K47" s="293">
        <f t="shared" si="14"/>
        <v>0</v>
      </c>
    </row>
    <row r="48" spans="1:11" s="87" customFormat="1" ht="12" customHeight="1">
      <c r="A48" s="294" t="s">
        <v>97</v>
      </c>
      <c r="B48" s="295" t="s">
        <v>418</v>
      </c>
      <c r="C48" s="296"/>
      <c r="D48" s="296"/>
      <c r="E48" s="291"/>
      <c r="F48" s="291"/>
      <c r="G48" s="291"/>
      <c r="H48" s="291"/>
      <c r="I48" s="291"/>
      <c r="J48" s="292">
        <f t="shared" si="13"/>
        <v>0</v>
      </c>
      <c r="K48" s="293">
        <f t="shared" si="14"/>
        <v>0</v>
      </c>
    </row>
    <row r="49" spans="1:11" s="87" customFormat="1" ht="12" customHeight="1">
      <c r="A49" s="294" t="s">
        <v>158</v>
      </c>
      <c r="B49" s="295" t="s">
        <v>168</v>
      </c>
      <c r="C49" s="307"/>
      <c r="D49" s="307"/>
      <c r="E49" s="308"/>
      <c r="F49" s="308"/>
      <c r="G49" s="308"/>
      <c r="H49" s="308"/>
      <c r="I49" s="308"/>
      <c r="J49" s="309">
        <f t="shared" si="13"/>
        <v>0</v>
      </c>
      <c r="K49" s="293">
        <f t="shared" si="14"/>
        <v>0</v>
      </c>
    </row>
    <row r="50" spans="1:11" s="87" customFormat="1" ht="12" customHeight="1">
      <c r="A50" s="298" t="s">
        <v>159</v>
      </c>
      <c r="B50" s="303" t="s">
        <v>293</v>
      </c>
      <c r="C50" s="310"/>
      <c r="D50" s="310"/>
      <c r="E50" s="311"/>
      <c r="F50" s="311"/>
      <c r="G50" s="311"/>
      <c r="H50" s="311"/>
      <c r="I50" s="311"/>
      <c r="J50" s="312">
        <f t="shared" si="13"/>
        <v>0</v>
      </c>
      <c r="K50" s="293">
        <f t="shared" si="14"/>
        <v>0</v>
      </c>
    </row>
    <row r="51" spans="1:11" s="87" customFormat="1" ht="12" customHeight="1" thickBot="1">
      <c r="A51" s="313" t="s">
        <v>292</v>
      </c>
      <c r="B51" s="314" t="s">
        <v>169</v>
      </c>
      <c r="C51" s="315"/>
      <c r="D51" s="315">
        <v>115000</v>
      </c>
      <c r="E51" s="315">
        <v>139820</v>
      </c>
      <c r="F51" s="315"/>
      <c r="G51" s="315"/>
      <c r="H51" s="315"/>
      <c r="I51" s="315"/>
      <c r="J51" s="316">
        <f t="shared" si="13"/>
        <v>254820</v>
      </c>
      <c r="K51" s="317">
        <f t="shared" si="14"/>
        <v>254820</v>
      </c>
    </row>
    <row r="52" spans="1:11" s="87" customFormat="1" ht="12" customHeight="1" thickBot="1">
      <c r="A52" s="285" t="s">
        <v>8</v>
      </c>
      <c r="B52" s="286" t="s">
        <v>170</v>
      </c>
      <c r="C52" s="287">
        <f>SUM(C53:C57)</f>
        <v>0</v>
      </c>
      <c r="D52" s="287">
        <f aca="true" t="shared" si="15" ref="D52:K52">SUM(D53:D57)</f>
        <v>0</v>
      </c>
      <c r="E52" s="287">
        <f t="shared" si="15"/>
        <v>0</v>
      </c>
      <c r="F52" s="287">
        <f t="shared" si="15"/>
        <v>0</v>
      </c>
      <c r="G52" s="287">
        <f t="shared" si="15"/>
        <v>0</v>
      </c>
      <c r="H52" s="287">
        <f t="shared" si="15"/>
        <v>0</v>
      </c>
      <c r="I52" s="287">
        <f t="shared" si="15"/>
        <v>0</v>
      </c>
      <c r="J52" s="287">
        <f t="shared" si="15"/>
        <v>0</v>
      </c>
      <c r="K52" s="288">
        <f t="shared" si="15"/>
        <v>0</v>
      </c>
    </row>
    <row r="53" spans="1:11" s="87" customFormat="1" ht="12" customHeight="1">
      <c r="A53" s="289" t="s">
        <v>54</v>
      </c>
      <c r="B53" s="290" t="s">
        <v>174</v>
      </c>
      <c r="C53" s="308"/>
      <c r="D53" s="308"/>
      <c r="E53" s="308"/>
      <c r="F53" s="308"/>
      <c r="G53" s="308"/>
      <c r="H53" s="308"/>
      <c r="I53" s="308"/>
      <c r="J53" s="309">
        <f>D53+E53+F53+G53+H53+I53</f>
        <v>0</v>
      </c>
      <c r="K53" s="318">
        <f>C53+J53</f>
        <v>0</v>
      </c>
    </row>
    <row r="54" spans="1:11" s="87" customFormat="1" ht="12" customHeight="1">
      <c r="A54" s="294" t="s">
        <v>55</v>
      </c>
      <c r="B54" s="295" t="s">
        <v>175</v>
      </c>
      <c r="C54" s="307"/>
      <c r="D54" s="307"/>
      <c r="E54" s="308"/>
      <c r="F54" s="308"/>
      <c r="G54" s="308"/>
      <c r="H54" s="308"/>
      <c r="I54" s="308"/>
      <c r="J54" s="309">
        <f>D54+E54+F54+G54+H54+I54</f>
        <v>0</v>
      </c>
      <c r="K54" s="318">
        <f>C54+J54</f>
        <v>0</v>
      </c>
    </row>
    <row r="55" spans="1:11" s="87" customFormat="1" ht="12" customHeight="1">
      <c r="A55" s="294" t="s">
        <v>171</v>
      </c>
      <c r="B55" s="295" t="s">
        <v>176</v>
      </c>
      <c r="C55" s="307"/>
      <c r="D55" s="307"/>
      <c r="E55" s="308"/>
      <c r="F55" s="308"/>
      <c r="G55" s="308"/>
      <c r="H55" s="308"/>
      <c r="I55" s="308"/>
      <c r="J55" s="309">
        <f>D55+E55+F55+G55+H55+I55</f>
        <v>0</v>
      </c>
      <c r="K55" s="318">
        <f>C55+J55</f>
        <v>0</v>
      </c>
    </row>
    <row r="56" spans="1:11" s="87" customFormat="1" ht="12" customHeight="1">
      <c r="A56" s="294" t="s">
        <v>172</v>
      </c>
      <c r="B56" s="295" t="s">
        <v>177</v>
      </c>
      <c r="C56" s="307"/>
      <c r="D56" s="307"/>
      <c r="E56" s="308"/>
      <c r="F56" s="308"/>
      <c r="G56" s="308"/>
      <c r="H56" s="308"/>
      <c r="I56" s="308"/>
      <c r="J56" s="309">
        <f>D56+E56+F56+G56+H56+I56</f>
        <v>0</v>
      </c>
      <c r="K56" s="318">
        <f>C56+J56</f>
        <v>0</v>
      </c>
    </row>
    <row r="57" spans="1:11" s="87" customFormat="1" ht="12" customHeight="1" thickBot="1">
      <c r="A57" s="298" t="s">
        <v>173</v>
      </c>
      <c r="B57" s="299" t="s">
        <v>178</v>
      </c>
      <c r="C57" s="310"/>
      <c r="D57" s="310"/>
      <c r="E57" s="311"/>
      <c r="F57" s="311"/>
      <c r="G57" s="311"/>
      <c r="H57" s="311"/>
      <c r="I57" s="311"/>
      <c r="J57" s="312">
        <f>D57+E57+F57+G57+H57+I57</f>
        <v>0</v>
      </c>
      <c r="K57" s="318">
        <f>C57+J57</f>
        <v>0</v>
      </c>
    </row>
    <row r="58" spans="1:11" s="87" customFormat="1" ht="12" customHeight="1" thickBot="1">
      <c r="A58" s="285" t="s">
        <v>98</v>
      </c>
      <c r="B58" s="286" t="s">
        <v>179</v>
      </c>
      <c r="C58" s="287">
        <f>SUM(C59:C61)</f>
        <v>0</v>
      </c>
      <c r="D58" s="287">
        <f aca="true" t="shared" si="16" ref="D58:K58">SUM(D59:D61)</f>
        <v>0</v>
      </c>
      <c r="E58" s="287">
        <f t="shared" si="16"/>
        <v>0</v>
      </c>
      <c r="F58" s="287">
        <f t="shared" si="16"/>
        <v>0</v>
      </c>
      <c r="G58" s="287">
        <f t="shared" si="16"/>
        <v>0</v>
      </c>
      <c r="H58" s="287">
        <f t="shared" si="16"/>
        <v>0</v>
      </c>
      <c r="I58" s="287">
        <f t="shared" si="16"/>
        <v>0</v>
      </c>
      <c r="J58" s="287">
        <f t="shared" si="16"/>
        <v>0</v>
      </c>
      <c r="K58" s="288">
        <f t="shared" si="16"/>
        <v>0</v>
      </c>
    </row>
    <row r="59" spans="1:11" s="87" customFormat="1" ht="12" customHeight="1">
      <c r="A59" s="289" t="s">
        <v>56</v>
      </c>
      <c r="B59" s="290" t="s">
        <v>180</v>
      </c>
      <c r="C59" s="291"/>
      <c r="D59" s="291"/>
      <c r="E59" s="291"/>
      <c r="F59" s="291"/>
      <c r="G59" s="291"/>
      <c r="H59" s="291"/>
      <c r="I59" s="291"/>
      <c r="J59" s="292">
        <f>D59+E59+F59+G59+H59+I59</f>
        <v>0</v>
      </c>
      <c r="K59" s="293">
        <f>C59+J59</f>
        <v>0</v>
      </c>
    </row>
    <row r="60" spans="1:11" s="87" customFormat="1" ht="12" customHeight="1">
      <c r="A60" s="294" t="s">
        <v>57</v>
      </c>
      <c r="B60" s="295" t="s">
        <v>285</v>
      </c>
      <c r="C60" s="296"/>
      <c r="D60" s="296"/>
      <c r="E60" s="291"/>
      <c r="F60" s="291"/>
      <c r="G60" s="291"/>
      <c r="H60" s="291"/>
      <c r="I60" s="291"/>
      <c r="J60" s="292">
        <f>D60+E60+F60+G60+H60+I60</f>
        <v>0</v>
      </c>
      <c r="K60" s="293">
        <f>C60+J60</f>
        <v>0</v>
      </c>
    </row>
    <row r="61" spans="1:11" s="87" customFormat="1" ht="12" customHeight="1">
      <c r="A61" s="294" t="s">
        <v>183</v>
      </c>
      <c r="B61" s="295" t="s">
        <v>181</v>
      </c>
      <c r="C61" s="296"/>
      <c r="D61" s="296"/>
      <c r="E61" s="291"/>
      <c r="F61" s="291"/>
      <c r="G61" s="291"/>
      <c r="H61" s="291"/>
      <c r="I61" s="291"/>
      <c r="J61" s="292">
        <f>D61+E61+F61+G61+H61+I61</f>
        <v>0</v>
      </c>
      <c r="K61" s="293">
        <f>C61+J61</f>
        <v>0</v>
      </c>
    </row>
    <row r="62" spans="1:11" s="87" customFormat="1" ht="12" customHeight="1" thickBot="1">
      <c r="A62" s="298" t="s">
        <v>184</v>
      </c>
      <c r="B62" s="299" t="s">
        <v>182</v>
      </c>
      <c r="C62" s="301"/>
      <c r="D62" s="301"/>
      <c r="E62" s="302"/>
      <c r="F62" s="302"/>
      <c r="G62" s="302"/>
      <c r="H62" s="302"/>
      <c r="I62" s="302"/>
      <c r="J62" s="304">
        <f>D62+E62+F62+G62+H62+I62</f>
        <v>0</v>
      </c>
      <c r="K62" s="293">
        <f>C62+J62</f>
        <v>0</v>
      </c>
    </row>
    <row r="63" spans="1:11" s="87" customFormat="1" ht="12" customHeight="1" thickBot="1">
      <c r="A63" s="285" t="s">
        <v>10</v>
      </c>
      <c r="B63" s="300" t="s">
        <v>185</v>
      </c>
      <c r="C63" s="287">
        <f>SUM(C64:C66)</f>
        <v>0</v>
      </c>
      <c r="D63" s="287">
        <f aca="true" t="shared" si="17" ref="D63:K63">SUM(D64:D66)</f>
        <v>0</v>
      </c>
      <c r="E63" s="287">
        <f t="shared" si="17"/>
        <v>0</v>
      </c>
      <c r="F63" s="287">
        <f t="shared" si="17"/>
        <v>0</v>
      </c>
      <c r="G63" s="287">
        <f t="shared" si="17"/>
        <v>0</v>
      </c>
      <c r="H63" s="287">
        <f t="shared" si="17"/>
        <v>0</v>
      </c>
      <c r="I63" s="287">
        <f t="shared" si="17"/>
        <v>0</v>
      </c>
      <c r="J63" s="287">
        <f t="shared" si="17"/>
        <v>0</v>
      </c>
      <c r="K63" s="288">
        <f t="shared" si="17"/>
        <v>0</v>
      </c>
    </row>
    <row r="64" spans="1:11" s="87" customFormat="1" ht="12" customHeight="1">
      <c r="A64" s="289" t="s">
        <v>99</v>
      </c>
      <c r="B64" s="290" t="s">
        <v>187</v>
      </c>
      <c r="C64" s="307"/>
      <c r="D64" s="307"/>
      <c r="E64" s="307"/>
      <c r="F64" s="307"/>
      <c r="G64" s="307"/>
      <c r="H64" s="307"/>
      <c r="I64" s="307"/>
      <c r="J64" s="319">
        <f>D64+E64+F64+G64+H64+I64</f>
        <v>0</v>
      </c>
      <c r="K64" s="320">
        <f>C64+J64</f>
        <v>0</v>
      </c>
    </row>
    <row r="65" spans="1:11" s="87" customFormat="1" ht="12" customHeight="1">
      <c r="A65" s="294" t="s">
        <v>100</v>
      </c>
      <c r="B65" s="295" t="s">
        <v>286</v>
      </c>
      <c r="C65" s="307"/>
      <c r="D65" s="307"/>
      <c r="E65" s="307"/>
      <c r="F65" s="307"/>
      <c r="G65" s="307"/>
      <c r="H65" s="307"/>
      <c r="I65" s="307"/>
      <c r="J65" s="319">
        <f>D65+E65+F65+G65+H65+I65</f>
        <v>0</v>
      </c>
      <c r="K65" s="320">
        <f>C65+J65</f>
        <v>0</v>
      </c>
    </row>
    <row r="66" spans="1:11" s="87" customFormat="1" ht="12" customHeight="1">
      <c r="A66" s="294" t="s">
        <v>119</v>
      </c>
      <c r="B66" s="295" t="s">
        <v>188</v>
      </c>
      <c r="C66" s="307"/>
      <c r="D66" s="307"/>
      <c r="E66" s="307"/>
      <c r="F66" s="307"/>
      <c r="G66" s="307"/>
      <c r="H66" s="307"/>
      <c r="I66" s="307"/>
      <c r="J66" s="319">
        <f>D66+E66+F66+G66+H66+I66</f>
        <v>0</v>
      </c>
      <c r="K66" s="320">
        <f>C66+J66</f>
        <v>0</v>
      </c>
    </row>
    <row r="67" spans="1:11" s="87" customFormat="1" ht="12" customHeight="1" thickBot="1">
      <c r="A67" s="298" t="s">
        <v>186</v>
      </c>
      <c r="B67" s="299" t="s">
        <v>189</v>
      </c>
      <c r="C67" s="307"/>
      <c r="D67" s="307"/>
      <c r="E67" s="307"/>
      <c r="F67" s="307"/>
      <c r="G67" s="307"/>
      <c r="H67" s="307"/>
      <c r="I67" s="307"/>
      <c r="J67" s="319">
        <f>D67+E67+F67+G67+H67+I67</f>
        <v>0</v>
      </c>
      <c r="K67" s="320">
        <f>C67+J67</f>
        <v>0</v>
      </c>
    </row>
    <row r="68" spans="1:11" s="87" customFormat="1" ht="12" customHeight="1" thickBot="1">
      <c r="A68" s="321" t="s">
        <v>332</v>
      </c>
      <c r="B68" s="286" t="s">
        <v>190</v>
      </c>
      <c r="C68" s="305">
        <f>+C11+C18+C25+C32+C40+C52+C58+C63</f>
        <v>320321997</v>
      </c>
      <c r="D68" s="305">
        <f aca="true" t="shared" si="18" ref="D68:K68">+D11+D18+D25+D32+D40+D52+D58+D63</f>
        <v>9435943</v>
      </c>
      <c r="E68" s="305">
        <f t="shared" si="18"/>
        <v>22041364</v>
      </c>
      <c r="F68" s="305">
        <f t="shared" si="18"/>
        <v>8887686</v>
      </c>
      <c r="G68" s="305">
        <f t="shared" si="18"/>
        <v>0</v>
      </c>
      <c r="H68" s="305">
        <f t="shared" si="18"/>
        <v>0</v>
      </c>
      <c r="I68" s="305">
        <f t="shared" si="18"/>
        <v>0</v>
      </c>
      <c r="J68" s="305">
        <f t="shared" si="18"/>
        <v>40364993</v>
      </c>
      <c r="K68" s="306">
        <f t="shared" si="18"/>
        <v>360686990</v>
      </c>
    </row>
    <row r="69" spans="1:11" s="87" customFormat="1" ht="12" customHeight="1" thickBot="1">
      <c r="A69" s="322" t="s">
        <v>191</v>
      </c>
      <c r="B69" s="300" t="s">
        <v>192</v>
      </c>
      <c r="C69" s="287">
        <f>SUM(C70:C72)</f>
        <v>0</v>
      </c>
      <c r="D69" s="287">
        <f aca="true" t="shared" si="19" ref="D69:K69">SUM(D70:D72)</f>
        <v>0</v>
      </c>
      <c r="E69" s="287">
        <f t="shared" si="19"/>
        <v>0</v>
      </c>
      <c r="F69" s="287">
        <f t="shared" si="19"/>
        <v>0</v>
      </c>
      <c r="G69" s="287">
        <f t="shared" si="19"/>
        <v>0</v>
      </c>
      <c r="H69" s="287">
        <f t="shared" si="19"/>
        <v>0</v>
      </c>
      <c r="I69" s="287">
        <f t="shared" si="19"/>
        <v>0</v>
      </c>
      <c r="J69" s="287">
        <f t="shared" si="19"/>
        <v>0</v>
      </c>
      <c r="K69" s="288">
        <f t="shared" si="19"/>
        <v>0</v>
      </c>
    </row>
    <row r="70" spans="1:11" s="87" customFormat="1" ht="12" customHeight="1">
      <c r="A70" s="289" t="s">
        <v>220</v>
      </c>
      <c r="B70" s="290" t="s">
        <v>193</v>
      </c>
      <c r="C70" s="307"/>
      <c r="D70" s="307"/>
      <c r="E70" s="307"/>
      <c r="F70" s="307"/>
      <c r="G70" s="307"/>
      <c r="H70" s="307"/>
      <c r="I70" s="307"/>
      <c r="J70" s="319">
        <f>D70+E70+F70+G70+H70+I70</f>
        <v>0</v>
      </c>
      <c r="K70" s="320">
        <f>C70+J70</f>
        <v>0</v>
      </c>
    </row>
    <row r="71" spans="1:11" s="87" customFormat="1" ht="12" customHeight="1">
      <c r="A71" s="294" t="s">
        <v>229</v>
      </c>
      <c r="B71" s="295" t="s">
        <v>194</v>
      </c>
      <c r="C71" s="307"/>
      <c r="D71" s="307"/>
      <c r="E71" s="307"/>
      <c r="F71" s="307"/>
      <c r="G71" s="307"/>
      <c r="H71" s="307"/>
      <c r="I71" s="307"/>
      <c r="J71" s="319">
        <f>D71+E71+F71+G71+H71+I71</f>
        <v>0</v>
      </c>
      <c r="K71" s="320">
        <f>C71+J71</f>
        <v>0</v>
      </c>
    </row>
    <row r="72" spans="1:11" s="87" customFormat="1" ht="12" customHeight="1" thickBot="1">
      <c r="A72" s="313" t="s">
        <v>230</v>
      </c>
      <c r="B72" s="323" t="s">
        <v>317</v>
      </c>
      <c r="C72" s="315"/>
      <c r="D72" s="315"/>
      <c r="E72" s="315"/>
      <c r="F72" s="315"/>
      <c r="G72" s="315"/>
      <c r="H72" s="315"/>
      <c r="I72" s="315"/>
      <c r="J72" s="316">
        <f>D72+E72+F72+G72+H72+I72</f>
        <v>0</v>
      </c>
      <c r="K72" s="324">
        <f>C72+J72</f>
        <v>0</v>
      </c>
    </row>
    <row r="73" spans="1:11" s="87" customFormat="1" ht="12" customHeight="1" thickBot="1">
      <c r="A73" s="322" t="s">
        <v>196</v>
      </c>
      <c r="B73" s="300" t="s">
        <v>197</v>
      </c>
      <c r="C73" s="287">
        <f>SUM(C74:C77)</f>
        <v>0</v>
      </c>
      <c r="D73" s="287">
        <f aca="true" t="shared" si="20" ref="D73:K73">SUM(D74:D77)</f>
        <v>0</v>
      </c>
      <c r="E73" s="287">
        <f t="shared" si="20"/>
        <v>0</v>
      </c>
      <c r="F73" s="287">
        <f t="shared" si="20"/>
        <v>0</v>
      </c>
      <c r="G73" s="287">
        <f t="shared" si="20"/>
        <v>0</v>
      </c>
      <c r="H73" s="287">
        <f t="shared" si="20"/>
        <v>0</v>
      </c>
      <c r="I73" s="287">
        <f t="shared" si="20"/>
        <v>0</v>
      </c>
      <c r="J73" s="287">
        <f t="shared" si="20"/>
        <v>0</v>
      </c>
      <c r="K73" s="288">
        <f t="shared" si="20"/>
        <v>0</v>
      </c>
    </row>
    <row r="74" spans="1:11" s="87" customFormat="1" ht="12" customHeight="1">
      <c r="A74" s="289" t="s">
        <v>79</v>
      </c>
      <c r="B74" s="325" t="s">
        <v>198</v>
      </c>
      <c r="C74" s="307"/>
      <c r="D74" s="307"/>
      <c r="E74" s="307"/>
      <c r="F74" s="307"/>
      <c r="G74" s="307"/>
      <c r="H74" s="307"/>
      <c r="I74" s="307"/>
      <c r="J74" s="319">
        <f>D74+E74+F74+G74+H74+I74</f>
        <v>0</v>
      </c>
      <c r="K74" s="320">
        <f>C74+J74</f>
        <v>0</v>
      </c>
    </row>
    <row r="75" spans="1:11" s="87" customFormat="1" ht="12" customHeight="1">
      <c r="A75" s="294" t="s">
        <v>80</v>
      </c>
      <c r="B75" s="325" t="s">
        <v>428</v>
      </c>
      <c r="C75" s="307"/>
      <c r="D75" s="307"/>
      <c r="E75" s="307"/>
      <c r="F75" s="307"/>
      <c r="G75" s="307"/>
      <c r="H75" s="307"/>
      <c r="I75" s="307"/>
      <c r="J75" s="319">
        <f>D75+E75+F75+G75+H75+I75</f>
        <v>0</v>
      </c>
      <c r="K75" s="320">
        <f>C75+J75</f>
        <v>0</v>
      </c>
    </row>
    <row r="76" spans="1:11" s="87" customFormat="1" ht="12" customHeight="1">
      <c r="A76" s="294" t="s">
        <v>221</v>
      </c>
      <c r="B76" s="325" t="s">
        <v>199</v>
      </c>
      <c r="C76" s="307"/>
      <c r="D76" s="307"/>
      <c r="E76" s="307"/>
      <c r="F76" s="307"/>
      <c r="G76" s="307"/>
      <c r="H76" s="307"/>
      <c r="I76" s="307"/>
      <c r="J76" s="319">
        <f>D76+E76+F76+G76+H76+I76</f>
        <v>0</v>
      </c>
      <c r="K76" s="320">
        <f>C76+J76</f>
        <v>0</v>
      </c>
    </row>
    <row r="77" spans="1:11" s="87" customFormat="1" ht="12" customHeight="1" thickBot="1">
      <c r="A77" s="298" t="s">
        <v>222</v>
      </c>
      <c r="B77" s="326" t="s">
        <v>429</v>
      </c>
      <c r="C77" s="307"/>
      <c r="D77" s="307"/>
      <c r="E77" s="307"/>
      <c r="F77" s="307"/>
      <c r="G77" s="307"/>
      <c r="H77" s="307"/>
      <c r="I77" s="307"/>
      <c r="J77" s="319">
        <f>D77+E77+F77+G77+H77+I77</f>
        <v>0</v>
      </c>
      <c r="K77" s="320">
        <f>C77+J77</f>
        <v>0</v>
      </c>
    </row>
    <row r="78" spans="1:11" s="87" customFormat="1" ht="12" customHeight="1" thickBot="1">
      <c r="A78" s="322" t="s">
        <v>200</v>
      </c>
      <c r="B78" s="300" t="s">
        <v>201</v>
      </c>
      <c r="C78" s="287">
        <f>SUM(C79:C80)</f>
        <v>165206404</v>
      </c>
      <c r="D78" s="287">
        <f aca="true" t="shared" si="21" ref="D78:K78">SUM(D79:D80)</f>
        <v>-44903</v>
      </c>
      <c r="E78" s="287">
        <v>1725476</v>
      </c>
      <c r="F78" s="287">
        <f t="shared" si="21"/>
        <v>0</v>
      </c>
      <c r="G78" s="287">
        <f t="shared" si="21"/>
        <v>0</v>
      </c>
      <c r="H78" s="287">
        <f t="shared" si="21"/>
        <v>0</v>
      </c>
      <c r="I78" s="287">
        <f t="shared" si="21"/>
        <v>0</v>
      </c>
      <c r="J78" s="287">
        <f t="shared" si="21"/>
        <v>1680573</v>
      </c>
      <c r="K78" s="288">
        <f t="shared" si="21"/>
        <v>166886977</v>
      </c>
    </row>
    <row r="79" spans="1:11" s="87" customFormat="1" ht="12" customHeight="1">
      <c r="A79" s="289" t="s">
        <v>223</v>
      </c>
      <c r="B79" s="290" t="s">
        <v>202</v>
      </c>
      <c r="C79" s="307">
        <v>165206404</v>
      </c>
      <c r="D79" s="307">
        <v>-44903</v>
      </c>
      <c r="E79" s="307">
        <v>1725476</v>
      </c>
      <c r="F79" s="307"/>
      <c r="G79" s="307"/>
      <c r="H79" s="307"/>
      <c r="I79" s="307"/>
      <c r="J79" s="319">
        <f>D79+E79+F79+G79+H79+I79</f>
        <v>1680573</v>
      </c>
      <c r="K79" s="320">
        <f>C79+J79</f>
        <v>166886977</v>
      </c>
    </row>
    <row r="80" spans="1:11" s="87" customFormat="1" ht="12" customHeight="1" thickBot="1">
      <c r="A80" s="298" t="s">
        <v>224</v>
      </c>
      <c r="B80" s="299" t="s">
        <v>203</v>
      </c>
      <c r="C80" s="307"/>
      <c r="D80" s="307" t="s">
        <v>551</v>
      </c>
      <c r="E80" s="307"/>
      <c r="F80" s="307"/>
      <c r="G80" s="307"/>
      <c r="H80" s="307"/>
      <c r="I80" s="307"/>
      <c r="J80" s="319"/>
      <c r="K80" s="320">
        <f>C80+J80</f>
        <v>0</v>
      </c>
    </row>
    <row r="81" spans="1:11" s="87" customFormat="1" ht="12" customHeight="1" thickBot="1">
      <c r="A81" s="322" t="s">
        <v>204</v>
      </c>
      <c r="B81" s="300" t="s">
        <v>205</v>
      </c>
      <c r="C81" s="287"/>
      <c r="D81" s="287">
        <f aca="true" t="shared" si="22" ref="D81:K81">SUM(D82:D84)</f>
        <v>0</v>
      </c>
      <c r="E81" s="287">
        <f t="shared" si="22"/>
        <v>0</v>
      </c>
      <c r="F81" s="287">
        <f t="shared" si="22"/>
        <v>6660958</v>
      </c>
      <c r="G81" s="287">
        <f t="shared" si="22"/>
        <v>0</v>
      </c>
      <c r="H81" s="287">
        <f t="shared" si="22"/>
        <v>0</v>
      </c>
      <c r="I81" s="287">
        <f t="shared" si="22"/>
        <v>0</v>
      </c>
      <c r="J81" s="287">
        <f t="shared" si="22"/>
        <v>6660958</v>
      </c>
      <c r="K81" s="288">
        <f t="shared" si="22"/>
        <v>6660958</v>
      </c>
    </row>
    <row r="82" spans="1:11" s="87" customFormat="1" ht="12" customHeight="1">
      <c r="A82" s="289" t="s">
        <v>225</v>
      </c>
      <c r="B82" s="290" t="s">
        <v>206</v>
      </c>
      <c r="C82" s="307"/>
      <c r="D82" s="307"/>
      <c r="E82" s="307"/>
      <c r="F82" s="307">
        <v>6660958</v>
      </c>
      <c r="G82" s="307"/>
      <c r="H82" s="307"/>
      <c r="I82" s="307"/>
      <c r="J82" s="319">
        <f>D82+E82+F82+G82+H82+I82</f>
        <v>6660958</v>
      </c>
      <c r="K82" s="320">
        <f>C82+J82</f>
        <v>6660958</v>
      </c>
    </row>
    <row r="83" spans="1:11" s="87" customFormat="1" ht="12" customHeight="1">
      <c r="A83" s="294" t="s">
        <v>226</v>
      </c>
      <c r="B83" s="295" t="s">
        <v>207</v>
      </c>
      <c r="C83" s="307"/>
      <c r="D83" s="307"/>
      <c r="E83" s="307"/>
      <c r="F83" s="307"/>
      <c r="G83" s="307"/>
      <c r="H83" s="307"/>
      <c r="I83" s="307"/>
      <c r="J83" s="319">
        <f>D83+E83+F83+G83+H83+I83</f>
        <v>0</v>
      </c>
      <c r="K83" s="320">
        <f>C83+J83</f>
        <v>0</v>
      </c>
    </row>
    <row r="84" spans="1:11" s="87" customFormat="1" ht="12" customHeight="1" thickBot="1">
      <c r="A84" s="298" t="s">
        <v>227</v>
      </c>
      <c r="B84" s="299" t="s">
        <v>430</v>
      </c>
      <c r="C84" s="307"/>
      <c r="D84" s="307"/>
      <c r="E84" s="307"/>
      <c r="F84" s="307"/>
      <c r="G84" s="307"/>
      <c r="H84" s="307"/>
      <c r="I84" s="307"/>
      <c r="J84" s="319">
        <f>D84+E84+F84+G84+H84+I84</f>
        <v>0</v>
      </c>
      <c r="K84" s="320">
        <f>C84+J84</f>
        <v>0</v>
      </c>
    </row>
    <row r="85" spans="1:11" s="87" customFormat="1" ht="12" customHeight="1" thickBot="1">
      <c r="A85" s="322" t="s">
        <v>208</v>
      </c>
      <c r="B85" s="300" t="s">
        <v>228</v>
      </c>
      <c r="C85" s="287">
        <f>SUM(C86:C89)</f>
        <v>0</v>
      </c>
      <c r="D85" s="287">
        <f aca="true" t="shared" si="23" ref="D85:K85">SUM(D86:D89)</f>
        <v>0</v>
      </c>
      <c r="E85" s="287">
        <f t="shared" si="23"/>
        <v>0</v>
      </c>
      <c r="F85" s="287">
        <f t="shared" si="23"/>
        <v>0</v>
      </c>
      <c r="G85" s="287">
        <f t="shared" si="23"/>
        <v>0</v>
      </c>
      <c r="H85" s="287">
        <f t="shared" si="23"/>
        <v>0</v>
      </c>
      <c r="I85" s="287">
        <f t="shared" si="23"/>
        <v>0</v>
      </c>
      <c r="J85" s="287">
        <f t="shared" si="23"/>
        <v>0</v>
      </c>
      <c r="K85" s="288">
        <f t="shared" si="23"/>
        <v>0</v>
      </c>
    </row>
    <row r="86" spans="1:11" s="87" customFormat="1" ht="12" customHeight="1">
      <c r="A86" s="327" t="s">
        <v>209</v>
      </c>
      <c r="B86" s="290" t="s">
        <v>210</v>
      </c>
      <c r="C86" s="307"/>
      <c r="D86" s="307"/>
      <c r="E86" s="307"/>
      <c r="F86" s="307"/>
      <c r="G86" s="307"/>
      <c r="H86" s="307"/>
      <c r="I86" s="307"/>
      <c r="J86" s="319">
        <f aca="true" t="shared" si="24" ref="J86:J91">D86+E86+F86+G86+H86+I86</f>
        <v>0</v>
      </c>
      <c r="K86" s="320">
        <f aca="true" t="shared" si="25" ref="K86:K91">C86+J86</f>
        <v>0</v>
      </c>
    </row>
    <row r="87" spans="1:11" s="87" customFormat="1" ht="12" customHeight="1">
      <c r="A87" s="328" t="s">
        <v>211</v>
      </c>
      <c r="B87" s="295" t="s">
        <v>212</v>
      </c>
      <c r="C87" s="307"/>
      <c r="D87" s="307"/>
      <c r="E87" s="307"/>
      <c r="F87" s="307"/>
      <c r="G87" s="307"/>
      <c r="H87" s="307"/>
      <c r="I87" s="307"/>
      <c r="J87" s="319">
        <f t="shared" si="24"/>
        <v>0</v>
      </c>
      <c r="K87" s="320">
        <f t="shared" si="25"/>
        <v>0</v>
      </c>
    </row>
    <row r="88" spans="1:11" s="87" customFormat="1" ht="12" customHeight="1">
      <c r="A88" s="328" t="s">
        <v>213</v>
      </c>
      <c r="B88" s="295" t="s">
        <v>214</v>
      </c>
      <c r="C88" s="307"/>
      <c r="D88" s="307"/>
      <c r="E88" s="307"/>
      <c r="F88" s="307"/>
      <c r="G88" s="307"/>
      <c r="H88" s="307"/>
      <c r="I88" s="307"/>
      <c r="J88" s="319">
        <f t="shared" si="24"/>
        <v>0</v>
      </c>
      <c r="K88" s="320">
        <f t="shared" si="25"/>
        <v>0</v>
      </c>
    </row>
    <row r="89" spans="1:11" s="87" customFormat="1" ht="12" customHeight="1" thickBot="1">
      <c r="A89" s="329" t="s">
        <v>215</v>
      </c>
      <c r="B89" s="299" t="s">
        <v>216</v>
      </c>
      <c r="C89" s="307"/>
      <c r="D89" s="307"/>
      <c r="E89" s="307"/>
      <c r="F89" s="307"/>
      <c r="G89" s="307"/>
      <c r="H89" s="307"/>
      <c r="I89" s="307"/>
      <c r="J89" s="319">
        <f t="shared" si="24"/>
        <v>0</v>
      </c>
      <c r="K89" s="320">
        <f t="shared" si="25"/>
        <v>0</v>
      </c>
    </row>
    <row r="90" spans="1:11" s="87" customFormat="1" ht="12" customHeight="1" thickBot="1">
      <c r="A90" s="322" t="s">
        <v>217</v>
      </c>
      <c r="B90" s="300" t="s">
        <v>331</v>
      </c>
      <c r="C90" s="330"/>
      <c r="D90" s="330"/>
      <c r="E90" s="330"/>
      <c r="F90" s="330"/>
      <c r="G90" s="330"/>
      <c r="H90" s="330"/>
      <c r="I90" s="330"/>
      <c r="J90" s="287">
        <f t="shared" si="24"/>
        <v>0</v>
      </c>
      <c r="K90" s="288">
        <f t="shared" si="25"/>
        <v>0</v>
      </c>
    </row>
    <row r="91" spans="1:11" s="87" customFormat="1" ht="13.5" customHeight="1" thickBot="1">
      <c r="A91" s="322" t="s">
        <v>219</v>
      </c>
      <c r="B91" s="300" t="s">
        <v>218</v>
      </c>
      <c r="C91" s="330"/>
      <c r="D91" s="330"/>
      <c r="E91" s="330"/>
      <c r="F91" s="330"/>
      <c r="G91" s="330"/>
      <c r="H91" s="330"/>
      <c r="I91" s="330"/>
      <c r="J91" s="287">
        <f t="shared" si="24"/>
        <v>0</v>
      </c>
      <c r="K91" s="288">
        <f t="shared" si="25"/>
        <v>0</v>
      </c>
    </row>
    <row r="92" spans="1:11" s="87" customFormat="1" ht="15.75" customHeight="1" thickBot="1">
      <c r="A92" s="322" t="s">
        <v>231</v>
      </c>
      <c r="B92" s="300" t="s">
        <v>334</v>
      </c>
      <c r="C92" s="305">
        <f>+C69+C73+C78+C81+C85+C91+C90</f>
        <v>165206404</v>
      </c>
      <c r="D92" s="305">
        <f aca="true" t="shared" si="26" ref="D92:K92">+D69+D73+D78+D81+D85+D91+D90</f>
        <v>-44903</v>
      </c>
      <c r="E92" s="305">
        <f t="shared" si="26"/>
        <v>1725476</v>
      </c>
      <c r="F92" s="305">
        <f t="shared" si="26"/>
        <v>6660958</v>
      </c>
      <c r="G92" s="305">
        <f t="shared" si="26"/>
        <v>0</v>
      </c>
      <c r="H92" s="305">
        <f t="shared" si="26"/>
        <v>0</v>
      </c>
      <c r="I92" s="305">
        <f t="shared" si="26"/>
        <v>0</v>
      </c>
      <c r="J92" s="305">
        <f t="shared" si="26"/>
        <v>8341531</v>
      </c>
      <c r="K92" s="306">
        <f t="shared" si="26"/>
        <v>173547935</v>
      </c>
    </row>
    <row r="93" spans="1:11" s="87" customFormat="1" ht="25.5" customHeight="1" thickBot="1">
      <c r="A93" s="331" t="s">
        <v>333</v>
      </c>
      <c r="B93" s="332" t="s">
        <v>335</v>
      </c>
      <c r="C93" s="305">
        <f>+C68+C92</f>
        <v>485528401</v>
      </c>
      <c r="D93" s="305">
        <f aca="true" t="shared" si="27" ref="D93:K93">+D68+D92</f>
        <v>9391040</v>
      </c>
      <c r="E93" s="305">
        <f t="shared" si="27"/>
        <v>23766840</v>
      </c>
      <c r="F93" s="305">
        <f t="shared" si="27"/>
        <v>15548644</v>
      </c>
      <c r="G93" s="305">
        <f t="shared" si="27"/>
        <v>0</v>
      </c>
      <c r="H93" s="305">
        <f t="shared" si="27"/>
        <v>0</v>
      </c>
      <c r="I93" s="305">
        <f t="shared" si="27"/>
        <v>0</v>
      </c>
      <c r="J93" s="305">
        <f t="shared" si="27"/>
        <v>48706524</v>
      </c>
      <c r="K93" s="306">
        <f t="shared" si="27"/>
        <v>534234925</v>
      </c>
    </row>
    <row r="94" spans="1:3" s="87" customFormat="1" ht="30.75" customHeight="1">
      <c r="A94" s="333"/>
      <c r="B94" s="334"/>
      <c r="C94" s="335"/>
    </row>
    <row r="95" spans="1:11" ht="16.5" customHeight="1">
      <c r="A95" s="522" t="s">
        <v>31</v>
      </c>
      <c r="B95" s="522"/>
      <c r="C95" s="522"/>
      <c r="D95" s="522"/>
      <c r="E95" s="522"/>
      <c r="F95" s="522"/>
      <c r="G95" s="522"/>
      <c r="H95" s="522"/>
      <c r="I95" s="522"/>
      <c r="J95" s="522"/>
      <c r="K95" s="522"/>
    </row>
    <row r="96" spans="1:11" s="91" customFormat="1" ht="16.5" customHeight="1" thickBot="1">
      <c r="A96" s="524" t="s">
        <v>82</v>
      </c>
      <c r="B96" s="524"/>
      <c r="C96" s="26"/>
      <c r="D96" s="336"/>
      <c r="E96" s="336"/>
      <c r="F96" s="336"/>
      <c r="G96" s="336"/>
      <c r="H96" s="336"/>
      <c r="I96" s="336"/>
      <c r="J96" s="336"/>
      <c r="K96" s="26" t="str">
        <f>K7</f>
        <v>Forintban!</v>
      </c>
    </row>
    <row r="97" spans="1:11" ht="15.75">
      <c r="A97" s="538" t="s">
        <v>46</v>
      </c>
      <c r="B97" s="540" t="s">
        <v>367</v>
      </c>
      <c r="C97" s="542" t="str">
        <f>+CONCATENATE(LEFT(RM_ÖSSZEFÜGGÉSEK!A6,4),". évi")</f>
        <v>2019. évi</v>
      </c>
      <c r="D97" s="543"/>
      <c r="E97" s="544"/>
      <c r="F97" s="544"/>
      <c r="G97" s="544"/>
      <c r="H97" s="544"/>
      <c r="I97" s="544"/>
      <c r="J97" s="544"/>
      <c r="K97" s="545"/>
    </row>
    <row r="98" spans="1:11" ht="51.75" thickBot="1">
      <c r="A98" s="539"/>
      <c r="B98" s="541"/>
      <c r="C98" s="338" t="s">
        <v>366</v>
      </c>
      <c r="D98" s="339" t="str">
        <f aca="true" t="shared" si="28" ref="D98:I98">D9</f>
        <v>1. sz. módosítás </v>
      </c>
      <c r="E98" s="339" t="str">
        <f t="shared" si="28"/>
        <v>.2. sz. módosítás </v>
      </c>
      <c r="F98" s="339" t="str">
        <f t="shared" si="28"/>
        <v>3. sz. módosítás </v>
      </c>
      <c r="G98" s="339" t="str">
        <f t="shared" si="28"/>
        <v>4. sz. módosítás </v>
      </c>
      <c r="H98" s="339" t="str">
        <f t="shared" si="28"/>
        <v>.5. sz. módosítás </v>
      </c>
      <c r="I98" s="339" t="str">
        <f t="shared" si="28"/>
        <v>6. sz. módosítás </v>
      </c>
      <c r="J98" s="340" t="s">
        <v>431</v>
      </c>
      <c r="K98" s="341" t="str">
        <f>K9</f>
        <v>1.sz.számú módosítás utáni előirányzat</v>
      </c>
    </row>
    <row r="99" spans="1:11" s="86" customFormat="1" ht="12" customHeight="1" thickBot="1">
      <c r="A99" s="342" t="s">
        <v>343</v>
      </c>
      <c r="B99" s="343" t="s">
        <v>344</v>
      </c>
      <c r="C99" s="344" t="s">
        <v>345</v>
      </c>
      <c r="D99" s="344" t="s">
        <v>347</v>
      </c>
      <c r="E99" s="345" t="s">
        <v>346</v>
      </c>
      <c r="F99" s="345" t="s">
        <v>348</v>
      </c>
      <c r="G99" s="345" t="s">
        <v>349</v>
      </c>
      <c r="H99" s="345" t="s">
        <v>350</v>
      </c>
      <c r="I99" s="345" t="s">
        <v>441</v>
      </c>
      <c r="J99" s="345" t="s">
        <v>442</v>
      </c>
      <c r="K99" s="346" t="s">
        <v>443</v>
      </c>
    </row>
    <row r="100" spans="1:11" ht="12" customHeight="1" thickBot="1">
      <c r="A100" s="347" t="s">
        <v>3</v>
      </c>
      <c r="B100" s="348" t="s">
        <v>553</v>
      </c>
      <c r="C100" s="349">
        <f>C101+C102+C103+C104+C105+C118</f>
        <v>395155753</v>
      </c>
      <c r="D100" s="349">
        <f aca="true" t="shared" si="29" ref="D100:K100">D101+D102+D103+D104+D105+D118</f>
        <v>9891040</v>
      </c>
      <c r="E100" s="349">
        <f t="shared" si="29"/>
        <v>19622942</v>
      </c>
      <c r="F100" s="349">
        <f t="shared" si="29"/>
        <v>6108510</v>
      </c>
      <c r="G100" s="349">
        <f t="shared" si="29"/>
        <v>0</v>
      </c>
      <c r="H100" s="349">
        <f t="shared" si="29"/>
        <v>0</v>
      </c>
      <c r="I100" s="349">
        <f t="shared" si="29"/>
        <v>0</v>
      </c>
      <c r="J100" s="349">
        <f t="shared" si="29"/>
        <v>35622492</v>
      </c>
      <c r="K100" s="350">
        <f t="shared" si="29"/>
        <v>430778155</v>
      </c>
    </row>
    <row r="101" spans="1:11" ht="12" customHeight="1">
      <c r="A101" s="351" t="s">
        <v>58</v>
      </c>
      <c r="B101" s="352" t="s">
        <v>32</v>
      </c>
      <c r="C101" s="353">
        <v>164155635</v>
      </c>
      <c r="D101" s="354">
        <v>3883164</v>
      </c>
      <c r="E101" s="354">
        <v>4239820</v>
      </c>
      <c r="F101" s="354"/>
      <c r="G101" s="354"/>
      <c r="H101" s="354"/>
      <c r="I101" s="354"/>
      <c r="J101" s="355">
        <f aca="true" t="shared" si="30" ref="J101:J120">D101+E101+F101+G101+H101+I101</f>
        <v>8122984</v>
      </c>
      <c r="K101" s="356">
        <f aca="true" t="shared" si="31" ref="K101:K120">C101+J101</f>
        <v>172278619</v>
      </c>
    </row>
    <row r="102" spans="1:11" ht="12" customHeight="1">
      <c r="A102" s="294" t="s">
        <v>59</v>
      </c>
      <c r="B102" s="357" t="s">
        <v>101</v>
      </c>
      <c r="C102" s="296">
        <v>32819533</v>
      </c>
      <c r="D102" s="296">
        <v>686420</v>
      </c>
      <c r="E102" s="296">
        <v>452246</v>
      </c>
      <c r="F102" s="296">
        <v>13374</v>
      </c>
      <c r="G102" s="296"/>
      <c r="H102" s="296"/>
      <c r="I102" s="296"/>
      <c r="J102" s="358">
        <f t="shared" si="30"/>
        <v>1152040</v>
      </c>
      <c r="K102" s="359">
        <f t="shared" si="31"/>
        <v>33971573</v>
      </c>
    </row>
    <row r="103" spans="1:11" ht="12" customHeight="1">
      <c r="A103" s="294" t="s">
        <v>60</v>
      </c>
      <c r="B103" s="357" t="s">
        <v>77</v>
      </c>
      <c r="C103" s="301">
        <v>147568495</v>
      </c>
      <c r="D103" s="301">
        <v>4156750</v>
      </c>
      <c r="E103" s="301">
        <v>12391024</v>
      </c>
      <c r="F103" s="301">
        <v>-549121</v>
      </c>
      <c r="G103" s="301"/>
      <c r="H103" s="301"/>
      <c r="I103" s="301"/>
      <c r="J103" s="360">
        <f t="shared" si="30"/>
        <v>15998653</v>
      </c>
      <c r="K103" s="361">
        <f t="shared" si="31"/>
        <v>163567148</v>
      </c>
    </row>
    <row r="104" spans="1:11" ht="12" customHeight="1">
      <c r="A104" s="294" t="s">
        <v>61</v>
      </c>
      <c r="B104" s="362" t="s">
        <v>102</v>
      </c>
      <c r="C104" s="301">
        <v>26098000</v>
      </c>
      <c r="D104" s="301">
        <v>115000</v>
      </c>
      <c r="E104" s="301">
        <v>1298500</v>
      </c>
      <c r="F104" s="301"/>
      <c r="G104" s="301"/>
      <c r="H104" s="301"/>
      <c r="I104" s="301"/>
      <c r="J104" s="360">
        <f t="shared" si="30"/>
        <v>1413500</v>
      </c>
      <c r="K104" s="361">
        <f t="shared" si="31"/>
        <v>27511500</v>
      </c>
    </row>
    <row r="105" spans="1:11" ht="12" customHeight="1">
      <c r="A105" s="294" t="s">
        <v>69</v>
      </c>
      <c r="B105" s="363" t="s">
        <v>103</v>
      </c>
      <c r="C105" s="301">
        <v>14814090</v>
      </c>
      <c r="D105" s="301">
        <v>2749706</v>
      </c>
      <c r="E105" s="301">
        <v>377690</v>
      </c>
      <c r="F105" s="301"/>
      <c r="G105" s="301"/>
      <c r="H105" s="301"/>
      <c r="I105" s="301"/>
      <c r="J105" s="360">
        <f t="shared" si="30"/>
        <v>3127396</v>
      </c>
      <c r="K105" s="361">
        <v>17941396</v>
      </c>
    </row>
    <row r="106" spans="1:11" ht="12" customHeight="1">
      <c r="A106" s="294" t="s">
        <v>62</v>
      </c>
      <c r="B106" s="357" t="s">
        <v>298</v>
      </c>
      <c r="C106" s="301"/>
      <c r="D106" s="301"/>
      <c r="E106" s="301">
        <v>618950</v>
      </c>
      <c r="F106" s="301"/>
      <c r="G106" s="301"/>
      <c r="H106" s="301"/>
      <c r="I106" s="301"/>
      <c r="J106" s="360">
        <f t="shared" si="30"/>
        <v>618950</v>
      </c>
      <c r="K106" s="361">
        <f t="shared" si="31"/>
        <v>618950</v>
      </c>
    </row>
    <row r="107" spans="1:11" ht="12" customHeight="1">
      <c r="A107" s="294" t="s">
        <v>63</v>
      </c>
      <c r="B107" s="364" t="s">
        <v>297</v>
      </c>
      <c r="C107" s="301"/>
      <c r="D107" s="301"/>
      <c r="E107" s="301"/>
      <c r="F107" s="301"/>
      <c r="G107" s="301"/>
      <c r="H107" s="301"/>
      <c r="I107" s="301"/>
      <c r="J107" s="360">
        <f t="shared" si="30"/>
        <v>0</v>
      </c>
      <c r="K107" s="361">
        <f t="shared" si="31"/>
        <v>0</v>
      </c>
    </row>
    <row r="108" spans="1:11" ht="12" customHeight="1">
      <c r="A108" s="294" t="s">
        <v>70</v>
      </c>
      <c r="B108" s="364" t="s">
        <v>296</v>
      </c>
      <c r="C108" s="301"/>
      <c r="D108" s="301"/>
      <c r="E108" s="301"/>
      <c r="F108" s="301"/>
      <c r="G108" s="301"/>
      <c r="H108" s="301"/>
      <c r="I108" s="301"/>
      <c r="J108" s="360">
        <f t="shared" si="30"/>
        <v>0</v>
      </c>
      <c r="K108" s="361">
        <f t="shared" si="31"/>
        <v>0</v>
      </c>
    </row>
    <row r="109" spans="1:11" ht="12" customHeight="1">
      <c r="A109" s="294" t="s">
        <v>71</v>
      </c>
      <c r="B109" s="365" t="s">
        <v>234</v>
      </c>
      <c r="C109" s="301"/>
      <c r="D109" s="301"/>
      <c r="E109" s="301"/>
      <c r="F109" s="301"/>
      <c r="G109" s="301"/>
      <c r="H109" s="301"/>
      <c r="I109" s="301"/>
      <c r="J109" s="360">
        <f t="shared" si="30"/>
        <v>0</v>
      </c>
      <c r="K109" s="361">
        <f t="shared" si="31"/>
        <v>0</v>
      </c>
    </row>
    <row r="110" spans="1:11" ht="12" customHeight="1">
      <c r="A110" s="294" t="s">
        <v>72</v>
      </c>
      <c r="B110" s="366" t="s">
        <v>235</v>
      </c>
      <c r="C110" s="301"/>
      <c r="D110" s="301"/>
      <c r="E110" s="301"/>
      <c r="F110" s="301"/>
      <c r="G110" s="301"/>
      <c r="H110" s="301"/>
      <c r="I110" s="301"/>
      <c r="J110" s="360">
        <f t="shared" si="30"/>
        <v>0</v>
      </c>
      <c r="K110" s="361">
        <f t="shared" si="31"/>
        <v>0</v>
      </c>
    </row>
    <row r="111" spans="1:11" ht="12" customHeight="1">
      <c r="A111" s="294" t="s">
        <v>73</v>
      </c>
      <c r="B111" s="366" t="s">
        <v>236</v>
      </c>
      <c r="C111" s="301"/>
      <c r="D111" s="301"/>
      <c r="E111" s="301"/>
      <c r="F111" s="301"/>
      <c r="G111" s="301"/>
      <c r="H111" s="301"/>
      <c r="I111" s="301"/>
      <c r="J111" s="360">
        <f t="shared" si="30"/>
        <v>0</v>
      </c>
      <c r="K111" s="361">
        <f t="shared" si="31"/>
        <v>0</v>
      </c>
    </row>
    <row r="112" spans="1:11" ht="12" customHeight="1">
      <c r="A112" s="294" t="s">
        <v>75</v>
      </c>
      <c r="B112" s="365" t="s">
        <v>237</v>
      </c>
      <c r="C112" s="301">
        <v>2830200</v>
      </c>
      <c r="D112" s="301">
        <v>377600</v>
      </c>
      <c r="E112" s="301">
        <v>377600</v>
      </c>
      <c r="F112" s="301"/>
      <c r="G112" s="301"/>
      <c r="H112" s="301"/>
      <c r="I112" s="301"/>
      <c r="J112" s="360">
        <f t="shared" si="30"/>
        <v>755200</v>
      </c>
      <c r="K112" s="361">
        <f t="shared" si="31"/>
        <v>3585400</v>
      </c>
    </row>
    <row r="113" spans="1:11" ht="12" customHeight="1">
      <c r="A113" s="294" t="s">
        <v>104</v>
      </c>
      <c r="B113" s="365" t="s">
        <v>238</v>
      </c>
      <c r="C113" s="301"/>
      <c r="D113" s="301"/>
      <c r="E113" s="301"/>
      <c r="F113" s="301"/>
      <c r="G113" s="301"/>
      <c r="H113" s="301"/>
      <c r="I113" s="301"/>
      <c r="J113" s="360">
        <f t="shared" si="30"/>
        <v>0</v>
      </c>
      <c r="K113" s="361">
        <f t="shared" si="31"/>
        <v>0</v>
      </c>
    </row>
    <row r="114" spans="1:11" ht="12" customHeight="1">
      <c r="A114" s="294" t="s">
        <v>232</v>
      </c>
      <c r="B114" s="366" t="s">
        <v>239</v>
      </c>
      <c r="C114" s="301"/>
      <c r="D114" s="301"/>
      <c r="E114" s="301"/>
      <c r="F114" s="301"/>
      <c r="G114" s="301"/>
      <c r="H114" s="301"/>
      <c r="I114" s="301"/>
      <c r="J114" s="360">
        <f t="shared" si="30"/>
        <v>0</v>
      </c>
      <c r="K114" s="361">
        <f t="shared" si="31"/>
        <v>0</v>
      </c>
    </row>
    <row r="115" spans="1:11" ht="12" customHeight="1">
      <c r="A115" s="367" t="s">
        <v>233</v>
      </c>
      <c r="B115" s="364" t="s">
        <v>240</v>
      </c>
      <c r="C115" s="301"/>
      <c r="D115" s="301"/>
      <c r="E115" s="301"/>
      <c r="F115" s="301"/>
      <c r="G115" s="301"/>
      <c r="H115" s="301"/>
      <c r="I115" s="301"/>
      <c r="J115" s="360">
        <f t="shared" si="30"/>
        <v>0</v>
      </c>
      <c r="K115" s="361">
        <f t="shared" si="31"/>
        <v>0</v>
      </c>
    </row>
    <row r="116" spans="1:11" ht="12" customHeight="1">
      <c r="A116" s="294" t="s">
        <v>294</v>
      </c>
      <c r="B116" s="364" t="s">
        <v>241</v>
      </c>
      <c r="C116" s="301"/>
      <c r="D116" s="301"/>
      <c r="E116" s="301"/>
      <c r="F116" s="301"/>
      <c r="G116" s="301"/>
      <c r="H116" s="301"/>
      <c r="I116" s="301"/>
      <c r="J116" s="360">
        <f t="shared" si="30"/>
        <v>0</v>
      </c>
      <c r="K116" s="361">
        <f t="shared" si="31"/>
        <v>0</v>
      </c>
    </row>
    <row r="117" spans="1:11" ht="12" customHeight="1">
      <c r="A117" s="298" t="s">
        <v>295</v>
      </c>
      <c r="B117" s="364" t="s">
        <v>242</v>
      </c>
      <c r="C117" s="301">
        <v>11983890</v>
      </c>
      <c r="D117" s="301">
        <v>1753156</v>
      </c>
      <c r="E117" s="301"/>
      <c r="F117" s="301"/>
      <c r="G117" s="301"/>
      <c r="H117" s="301"/>
      <c r="I117" s="301"/>
      <c r="J117" s="360">
        <f t="shared" si="30"/>
        <v>1753156</v>
      </c>
      <c r="K117" s="361">
        <f t="shared" si="31"/>
        <v>13737046</v>
      </c>
    </row>
    <row r="118" spans="1:11" ht="12" customHeight="1">
      <c r="A118" s="294" t="s">
        <v>299</v>
      </c>
      <c r="B118" s="362" t="s">
        <v>33</v>
      </c>
      <c r="C118" s="296">
        <v>9700000</v>
      </c>
      <c r="D118" s="296">
        <v>-1700000</v>
      </c>
      <c r="E118" s="296">
        <v>863662</v>
      </c>
      <c r="F118" s="296">
        <v>6644257</v>
      </c>
      <c r="G118" s="296"/>
      <c r="H118" s="296"/>
      <c r="I118" s="296"/>
      <c r="J118" s="358">
        <f t="shared" si="30"/>
        <v>5807919</v>
      </c>
      <c r="K118" s="359">
        <f t="shared" si="31"/>
        <v>15507919</v>
      </c>
    </row>
    <row r="119" spans="1:11" ht="12" customHeight="1">
      <c r="A119" s="294" t="s">
        <v>300</v>
      </c>
      <c r="B119" s="357" t="s">
        <v>302</v>
      </c>
      <c r="C119" s="296">
        <v>4000000</v>
      </c>
      <c r="D119" s="296"/>
      <c r="E119" s="296">
        <v>863662</v>
      </c>
      <c r="F119" s="296">
        <v>6644257</v>
      </c>
      <c r="G119" s="296"/>
      <c r="H119" s="296"/>
      <c r="I119" s="296"/>
      <c r="J119" s="358">
        <f t="shared" si="30"/>
        <v>7507919</v>
      </c>
      <c r="K119" s="359">
        <f t="shared" si="31"/>
        <v>11507919</v>
      </c>
    </row>
    <row r="120" spans="1:11" ht="12" customHeight="1" thickBot="1">
      <c r="A120" s="313" t="s">
        <v>301</v>
      </c>
      <c r="B120" s="368" t="s">
        <v>303</v>
      </c>
      <c r="C120" s="369">
        <v>5700000</v>
      </c>
      <c r="D120" s="369">
        <v>-1700000</v>
      </c>
      <c r="E120" s="369"/>
      <c r="F120" s="369"/>
      <c r="G120" s="369"/>
      <c r="H120" s="369"/>
      <c r="I120" s="369"/>
      <c r="J120" s="370">
        <f t="shared" si="30"/>
        <v>-1700000</v>
      </c>
      <c r="K120" s="317">
        <f t="shared" si="31"/>
        <v>4000000</v>
      </c>
    </row>
    <row r="121" spans="1:11" ht="12" customHeight="1" thickBot="1">
      <c r="A121" s="371" t="s">
        <v>4</v>
      </c>
      <c r="B121" s="372" t="s">
        <v>554</v>
      </c>
      <c r="C121" s="373">
        <f>+C122+C124+C126</f>
        <v>84106965</v>
      </c>
      <c r="D121" s="287">
        <f aca="true" t="shared" si="32" ref="D121:K121">+D122+D124+D126</f>
        <v>-500000</v>
      </c>
      <c r="E121" s="373">
        <f t="shared" si="32"/>
        <v>4143898</v>
      </c>
      <c r="F121" s="373">
        <f t="shared" si="32"/>
        <v>9440224</v>
      </c>
      <c r="G121" s="373">
        <f t="shared" si="32"/>
        <v>0</v>
      </c>
      <c r="H121" s="373">
        <f t="shared" si="32"/>
        <v>0</v>
      </c>
      <c r="I121" s="373">
        <f t="shared" si="32"/>
        <v>0</v>
      </c>
      <c r="J121" s="373">
        <f t="shared" si="32"/>
        <v>13084122</v>
      </c>
      <c r="K121" s="374">
        <f t="shared" si="32"/>
        <v>97191087</v>
      </c>
    </row>
    <row r="122" spans="1:11" ht="12" customHeight="1">
      <c r="A122" s="289" t="s">
        <v>64</v>
      </c>
      <c r="B122" s="357" t="s">
        <v>118</v>
      </c>
      <c r="C122" s="291">
        <v>15566965</v>
      </c>
      <c r="D122" s="375">
        <v>-500000</v>
      </c>
      <c r="E122" s="375">
        <v>3979250</v>
      </c>
      <c r="F122" s="375">
        <v>3142075</v>
      </c>
      <c r="G122" s="375"/>
      <c r="H122" s="375"/>
      <c r="I122" s="291"/>
      <c r="J122" s="292">
        <f aca="true" t="shared" si="33" ref="J122:J134">D122+E122+F122+G122+H122+I122</f>
        <v>6621325</v>
      </c>
      <c r="K122" s="293">
        <f aca="true" t="shared" si="34" ref="K122:K134">C122+J122</f>
        <v>22188290</v>
      </c>
    </row>
    <row r="123" spans="1:11" ht="12" customHeight="1">
      <c r="A123" s="289" t="s">
        <v>65</v>
      </c>
      <c r="B123" s="376" t="s">
        <v>246</v>
      </c>
      <c r="C123" s="291">
        <v>1171000</v>
      </c>
      <c r="D123" s="375"/>
      <c r="E123" s="375"/>
      <c r="F123" s="375"/>
      <c r="G123" s="375"/>
      <c r="H123" s="375"/>
      <c r="I123" s="291"/>
      <c r="J123" s="292">
        <v>1052642</v>
      </c>
      <c r="K123" s="293">
        <f t="shared" si="34"/>
        <v>2223642</v>
      </c>
    </row>
    <row r="124" spans="1:11" ht="12" customHeight="1">
      <c r="A124" s="289" t="s">
        <v>66</v>
      </c>
      <c r="B124" s="376" t="s">
        <v>105</v>
      </c>
      <c r="C124" s="296">
        <v>68540000</v>
      </c>
      <c r="D124" s="377"/>
      <c r="E124" s="377">
        <v>164648</v>
      </c>
      <c r="F124" s="377">
        <v>6298149</v>
      </c>
      <c r="G124" s="377"/>
      <c r="H124" s="377"/>
      <c r="I124" s="296"/>
      <c r="J124" s="358">
        <f t="shared" si="33"/>
        <v>6462797</v>
      </c>
      <c r="K124" s="359">
        <f t="shared" si="34"/>
        <v>75002797</v>
      </c>
    </row>
    <row r="125" spans="1:11" ht="12" customHeight="1">
      <c r="A125" s="289" t="s">
        <v>67</v>
      </c>
      <c r="B125" s="376" t="s">
        <v>247</v>
      </c>
      <c r="C125" s="296">
        <v>60730000</v>
      </c>
      <c r="D125" s="377"/>
      <c r="E125" s="377"/>
      <c r="F125" s="377"/>
      <c r="G125" s="377"/>
      <c r="H125" s="377"/>
      <c r="I125" s="296"/>
      <c r="J125" s="358">
        <f t="shared" si="33"/>
        <v>0</v>
      </c>
      <c r="K125" s="359">
        <f t="shared" si="34"/>
        <v>60730000</v>
      </c>
    </row>
    <row r="126" spans="1:11" ht="12" customHeight="1">
      <c r="A126" s="289" t="s">
        <v>68</v>
      </c>
      <c r="B126" s="299" t="s">
        <v>120</v>
      </c>
      <c r="C126" s="296"/>
      <c r="D126" s="377"/>
      <c r="E126" s="377"/>
      <c r="F126" s="377"/>
      <c r="G126" s="377"/>
      <c r="H126" s="377"/>
      <c r="I126" s="296"/>
      <c r="J126" s="358">
        <f t="shared" si="33"/>
        <v>0</v>
      </c>
      <c r="K126" s="359">
        <f t="shared" si="34"/>
        <v>0</v>
      </c>
    </row>
    <row r="127" spans="1:11" ht="12" customHeight="1">
      <c r="A127" s="289" t="s">
        <v>74</v>
      </c>
      <c r="B127" s="297" t="s">
        <v>287</v>
      </c>
      <c r="C127" s="296"/>
      <c r="D127" s="377"/>
      <c r="E127" s="377"/>
      <c r="F127" s="377"/>
      <c r="G127" s="377"/>
      <c r="H127" s="377"/>
      <c r="I127" s="296"/>
      <c r="J127" s="358">
        <f t="shared" si="33"/>
        <v>0</v>
      </c>
      <c r="K127" s="359">
        <f t="shared" si="34"/>
        <v>0</v>
      </c>
    </row>
    <row r="128" spans="1:11" ht="12" customHeight="1">
      <c r="A128" s="289" t="s">
        <v>76</v>
      </c>
      <c r="B128" s="378" t="s">
        <v>252</v>
      </c>
      <c r="C128" s="296"/>
      <c r="D128" s="377"/>
      <c r="E128" s="377"/>
      <c r="F128" s="377"/>
      <c r="G128" s="377"/>
      <c r="H128" s="377"/>
      <c r="I128" s="296"/>
      <c r="J128" s="358">
        <f t="shared" si="33"/>
        <v>0</v>
      </c>
      <c r="K128" s="359">
        <f t="shared" si="34"/>
        <v>0</v>
      </c>
    </row>
    <row r="129" spans="1:11" ht="25.5">
      <c r="A129" s="289" t="s">
        <v>106</v>
      </c>
      <c r="B129" s="366" t="s">
        <v>236</v>
      </c>
      <c r="C129" s="296"/>
      <c r="D129" s="377"/>
      <c r="E129" s="377"/>
      <c r="F129" s="377"/>
      <c r="G129" s="377"/>
      <c r="H129" s="377"/>
      <c r="I129" s="296"/>
      <c r="J129" s="358">
        <f t="shared" si="33"/>
        <v>0</v>
      </c>
      <c r="K129" s="359">
        <f t="shared" si="34"/>
        <v>0</v>
      </c>
    </row>
    <row r="130" spans="1:11" ht="12" customHeight="1">
      <c r="A130" s="289" t="s">
        <v>107</v>
      </c>
      <c r="B130" s="366" t="s">
        <v>251</v>
      </c>
      <c r="C130" s="296"/>
      <c r="D130" s="377"/>
      <c r="E130" s="377"/>
      <c r="F130" s="377"/>
      <c r="G130" s="377"/>
      <c r="H130" s="377"/>
      <c r="I130" s="296"/>
      <c r="J130" s="358">
        <f t="shared" si="33"/>
        <v>0</v>
      </c>
      <c r="K130" s="359">
        <f t="shared" si="34"/>
        <v>0</v>
      </c>
    </row>
    <row r="131" spans="1:11" ht="12" customHeight="1">
      <c r="A131" s="289" t="s">
        <v>108</v>
      </c>
      <c r="B131" s="366" t="s">
        <v>250</v>
      </c>
      <c r="C131" s="296"/>
      <c r="D131" s="377"/>
      <c r="E131" s="377"/>
      <c r="F131" s="377"/>
      <c r="G131" s="377"/>
      <c r="H131" s="377"/>
      <c r="I131" s="296"/>
      <c r="J131" s="358">
        <f t="shared" si="33"/>
        <v>0</v>
      </c>
      <c r="K131" s="359">
        <f t="shared" si="34"/>
        <v>0</v>
      </c>
    </row>
    <row r="132" spans="1:11" ht="12" customHeight="1">
      <c r="A132" s="289" t="s">
        <v>243</v>
      </c>
      <c r="B132" s="366" t="s">
        <v>239</v>
      </c>
      <c r="C132" s="296"/>
      <c r="D132" s="377"/>
      <c r="E132" s="377"/>
      <c r="F132" s="377"/>
      <c r="G132" s="377"/>
      <c r="H132" s="377"/>
      <c r="I132" s="296"/>
      <c r="J132" s="358">
        <f t="shared" si="33"/>
        <v>0</v>
      </c>
      <c r="K132" s="359">
        <f t="shared" si="34"/>
        <v>0</v>
      </c>
    </row>
    <row r="133" spans="1:11" ht="12" customHeight="1">
      <c r="A133" s="289" t="s">
        <v>244</v>
      </c>
      <c r="B133" s="366" t="s">
        <v>249</v>
      </c>
      <c r="C133" s="296"/>
      <c r="D133" s="377"/>
      <c r="E133" s="377"/>
      <c r="F133" s="377"/>
      <c r="G133" s="377"/>
      <c r="H133" s="377"/>
      <c r="I133" s="296"/>
      <c r="J133" s="358">
        <f t="shared" si="33"/>
        <v>0</v>
      </c>
      <c r="K133" s="359">
        <f t="shared" si="34"/>
        <v>0</v>
      </c>
    </row>
    <row r="134" spans="1:11" ht="26.25" thickBot="1">
      <c r="A134" s="367" t="s">
        <v>245</v>
      </c>
      <c r="B134" s="366" t="s">
        <v>248</v>
      </c>
      <c r="C134" s="301"/>
      <c r="D134" s="379"/>
      <c r="E134" s="379"/>
      <c r="F134" s="379"/>
      <c r="G134" s="379"/>
      <c r="H134" s="379"/>
      <c r="I134" s="301"/>
      <c r="J134" s="360">
        <f t="shared" si="33"/>
        <v>0</v>
      </c>
      <c r="K134" s="361">
        <f t="shared" si="34"/>
        <v>0</v>
      </c>
    </row>
    <row r="135" spans="1:11" ht="12" customHeight="1" thickBot="1">
      <c r="A135" s="285" t="s">
        <v>5</v>
      </c>
      <c r="B135" s="380" t="s">
        <v>304</v>
      </c>
      <c r="C135" s="287">
        <f>+C100+C121</f>
        <v>479262718</v>
      </c>
      <c r="D135" s="381">
        <f aca="true" t="shared" si="35" ref="D135:K135">+D100+D121</f>
        <v>9391040</v>
      </c>
      <c r="E135" s="381">
        <f t="shared" si="35"/>
        <v>23766840</v>
      </c>
      <c r="F135" s="381">
        <f t="shared" si="35"/>
        <v>15548734</v>
      </c>
      <c r="G135" s="381">
        <f t="shared" si="35"/>
        <v>0</v>
      </c>
      <c r="H135" s="381">
        <f t="shared" si="35"/>
        <v>0</v>
      </c>
      <c r="I135" s="287">
        <f t="shared" si="35"/>
        <v>0</v>
      </c>
      <c r="J135" s="287">
        <f t="shared" si="35"/>
        <v>48706614</v>
      </c>
      <c r="K135" s="288">
        <f t="shared" si="35"/>
        <v>527969242</v>
      </c>
    </row>
    <row r="136" spans="1:11" ht="12" customHeight="1" thickBot="1">
      <c r="A136" s="285" t="s">
        <v>6</v>
      </c>
      <c r="B136" s="380" t="s">
        <v>368</v>
      </c>
      <c r="C136" s="287">
        <f>+C137+C138+C139</f>
        <v>0</v>
      </c>
      <c r="D136" s="381">
        <f aca="true" t="shared" si="36" ref="D136:K136">+D137+D138+D139</f>
        <v>0</v>
      </c>
      <c r="E136" s="381">
        <f t="shared" si="36"/>
        <v>0</v>
      </c>
      <c r="F136" s="381">
        <f t="shared" si="36"/>
        <v>0</v>
      </c>
      <c r="G136" s="381">
        <f t="shared" si="36"/>
        <v>0</v>
      </c>
      <c r="H136" s="381">
        <f t="shared" si="36"/>
        <v>0</v>
      </c>
      <c r="I136" s="287">
        <f t="shared" si="36"/>
        <v>0</v>
      </c>
      <c r="J136" s="287">
        <f t="shared" si="36"/>
        <v>0</v>
      </c>
      <c r="K136" s="288">
        <f t="shared" si="36"/>
        <v>0</v>
      </c>
    </row>
    <row r="137" spans="1:11" ht="12" customHeight="1">
      <c r="A137" s="289" t="s">
        <v>151</v>
      </c>
      <c r="B137" s="376" t="s">
        <v>312</v>
      </c>
      <c r="C137" s="296"/>
      <c r="D137" s="377"/>
      <c r="E137" s="377"/>
      <c r="F137" s="377"/>
      <c r="G137" s="377"/>
      <c r="H137" s="377"/>
      <c r="I137" s="296"/>
      <c r="J137" s="292">
        <f>D137+E137+F137+G137+H137+I137</f>
        <v>0</v>
      </c>
      <c r="K137" s="359">
        <f>C137+J137</f>
        <v>0</v>
      </c>
    </row>
    <row r="138" spans="1:11" ht="12" customHeight="1">
      <c r="A138" s="289" t="s">
        <v>152</v>
      </c>
      <c r="B138" s="376" t="s">
        <v>313</v>
      </c>
      <c r="C138" s="296"/>
      <c r="D138" s="377"/>
      <c r="E138" s="377"/>
      <c r="F138" s="377"/>
      <c r="G138" s="377"/>
      <c r="H138" s="377"/>
      <c r="I138" s="296"/>
      <c r="J138" s="292">
        <f>D138+E138+F138+G138+H138+I138</f>
        <v>0</v>
      </c>
      <c r="K138" s="359">
        <f>C138+J138</f>
        <v>0</v>
      </c>
    </row>
    <row r="139" spans="1:11" ht="12" customHeight="1" thickBot="1">
      <c r="A139" s="367" t="s">
        <v>153</v>
      </c>
      <c r="B139" s="376" t="s">
        <v>314</v>
      </c>
      <c r="C139" s="296"/>
      <c r="D139" s="377"/>
      <c r="E139" s="377"/>
      <c r="F139" s="377"/>
      <c r="G139" s="377"/>
      <c r="H139" s="377"/>
      <c r="I139" s="296"/>
      <c r="J139" s="292">
        <f>D139+E139+F139+G139+H139+I139</f>
        <v>0</v>
      </c>
      <c r="K139" s="359">
        <f>C139+J139</f>
        <v>0</v>
      </c>
    </row>
    <row r="140" spans="1:11" ht="12" customHeight="1" thickBot="1">
      <c r="A140" s="285" t="s">
        <v>7</v>
      </c>
      <c r="B140" s="380" t="s">
        <v>306</v>
      </c>
      <c r="C140" s="287">
        <f>SUM(C141:C146)</f>
        <v>0</v>
      </c>
      <c r="D140" s="381">
        <f aca="true" t="shared" si="37" ref="D140:K140">SUM(D141:D146)</f>
        <v>0</v>
      </c>
      <c r="E140" s="381">
        <f t="shared" si="37"/>
        <v>0</v>
      </c>
      <c r="F140" s="381">
        <f t="shared" si="37"/>
        <v>0</v>
      </c>
      <c r="G140" s="381">
        <f t="shared" si="37"/>
        <v>0</v>
      </c>
      <c r="H140" s="381">
        <f t="shared" si="37"/>
        <v>0</v>
      </c>
      <c r="I140" s="287">
        <f t="shared" si="37"/>
        <v>0</v>
      </c>
      <c r="J140" s="287">
        <f t="shared" si="37"/>
        <v>0</v>
      </c>
      <c r="K140" s="288">
        <f t="shared" si="37"/>
        <v>0</v>
      </c>
    </row>
    <row r="141" spans="1:11" ht="12" customHeight="1">
      <c r="A141" s="289" t="s">
        <v>51</v>
      </c>
      <c r="B141" s="382" t="s">
        <v>315</v>
      </c>
      <c r="C141" s="296"/>
      <c r="D141" s="377"/>
      <c r="E141" s="377"/>
      <c r="F141" s="377"/>
      <c r="G141" s="377"/>
      <c r="H141" s="377"/>
      <c r="I141" s="296"/>
      <c r="J141" s="358">
        <f aca="true" t="shared" si="38" ref="J141:J146">D141+E141+F141+G141+H141+I141</f>
        <v>0</v>
      </c>
      <c r="K141" s="359">
        <f aca="true" t="shared" si="39" ref="K141:K146">C141+J141</f>
        <v>0</v>
      </c>
    </row>
    <row r="142" spans="1:11" ht="12" customHeight="1">
      <c r="A142" s="289" t="s">
        <v>52</v>
      </c>
      <c r="B142" s="382" t="s">
        <v>307</v>
      </c>
      <c r="C142" s="296"/>
      <c r="D142" s="377"/>
      <c r="E142" s="377"/>
      <c r="F142" s="377"/>
      <c r="G142" s="377"/>
      <c r="H142" s="377"/>
      <c r="I142" s="296"/>
      <c r="J142" s="358">
        <f t="shared" si="38"/>
        <v>0</v>
      </c>
      <c r="K142" s="359">
        <f t="shared" si="39"/>
        <v>0</v>
      </c>
    </row>
    <row r="143" spans="1:11" ht="12" customHeight="1">
      <c r="A143" s="289" t="s">
        <v>53</v>
      </c>
      <c r="B143" s="382" t="s">
        <v>308</v>
      </c>
      <c r="C143" s="296"/>
      <c r="D143" s="377"/>
      <c r="E143" s="377"/>
      <c r="F143" s="377"/>
      <c r="G143" s="377"/>
      <c r="H143" s="377"/>
      <c r="I143" s="296"/>
      <c r="J143" s="358">
        <f t="shared" si="38"/>
        <v>0</v>
      </c>
      <c r="K143" s="359">
        <f t="shared" si="39"/>
        <v>0</v>
      </c>
    </row>
    <row r="144" spans="1:11" ht="12" customHeight="1">
      <c r="A144" s="289" t="s">
        <v>93</v>
      </c>
      <c r="B144" s="382" t="s">
        <v>309</v>
      </c>
      <c r="C144" s="296"/>
      <c r="D144" s="377"/>
      <c r="E144" s="377"/>
      <c r="F144" s="377"/>
      <c r="G144" s="377"/>
      <c r="H144" s="377"/>
      <c r="I144" s="296"/>
      <c r="J144" s="358">
        <f t="shared" si="38"/>
        <v>0</v>
      </c>
      <c r="K144" s="359">
        <f t="shared" si="39"/>
        <v>0</v>
      </c>
    </row>
    <row r="145" spans="1:11" ht="12" customHeight="1">
      <c r="A145" s="289" t="s">
        <v>94</v>
      </c>
      <c r="B145" s="382" t="s">
        <v>310</v>
      </c>
      <c r="C145" s="296"/>
      <c r="D145" s="377"/>
      <c r="E145" s="377"/>
      <c r="F145" s="377"/>
      <c r="G145" s="377"/>
      <c r="H145" s="377"/>
      <c r="I145" s="296"/>
      <c r="J145" s="358">
        <f t="shared" si="38"/>
        <v>0</v>
      </c>
      <c r="K145" s="359">
        <f t="shared" si="39"/>
        <v>0</v>
      </c>
    </row>
    <row r="146" spans="1:11" ht="12" customHeight="1" thickBot="1">
      <c r="A146" s="367" t="s">
        <v>95</v>
      </c>
      <c r="B146" s="382" t="s">
        <v>311</v>
      </c>
      <c r="C146" s="296"/>
      <c r="D146" s="377"/>
      <c r="E146" s="377"/>
      <c r="F146" s="377"/>
      <c r="G146" s="377"/>
      <c r="H146" s="377"/>
      <c r="I146" s="296"/>
      <c r="J146" s="358">
        <f t="shared" si="38"/>
        <v>0</v>
      </c>
      <c r="K146" s="359">
        <f t="shared" si="39"/>
        <v>0</v>
      </c>
    </row>
    <row r="147" spans="1:11" ht="12" customHeight="1" thickBot="1">
      <c r="A147" s="285" t="s">
        <v>8</v>
      </c>
      <c r="B147" s="380" t="s">
        <v>319</v>
      </c>
      <c r="C147" s="305">
        <f>+C148+C149+C150+C151</f>
        <v>6265683</v>
      </c>
      <c r="D147" s="383">
        <f aca="true" t="shared" si="40" ref="D147:K147">+D148+D149+D150+D151</f>
        <v>0</v>
      </c>
      <c r="E147" s="383">
        <f t="shared" si="40"/>
        <v>0</v>
      </c>
      <c r="F147" s="383">
        <f t="shared" si="40"/>
        <v>0</v>
      </c>
      <c r="G147" s="383">
        <f t="shared" si="40"/>
        <v>0</v>
      </c>
      <c r="H147" s="383">
        <f t="shared" si="40"/>
        <v>0</v>
      </c>
      <c r="I147" s="305">
        <f t="shared" si="40"/>
        <v>0</v>
      </c>
      <c r="J147" s="305">
        <f t="shared" si="40"/>
        <v>0</v>
      </c>
      <c r="K147" s="306">
        <f t="shared" si="40"/>
        <v>6265683</v>
      </c>
    </row>
    <row r="148" spans="1:11" ht="12" customHeight="1">
      <c r="A148" s="289" t="s">
        <v>54</v>
      </c>
      <c r="B148" s="382" t="s">
        <v>253</v>
      </c>
      <c r="C148" s="296"/>
      <c r="D148" s="377"/>
      <c r="E148" s="377"/>
      <c r="F148" s="377"/>
      <c r="G148" s="377"/>
      <c r="H148" s="377"/>
      <c r="I148" s="296"/>
      <c r="J148" s="358">
        <f>D148+E148+F148+G148+H148+I148</f>
        <v>0</v>
      </c>
      <c r="K148" s="359">
        <f>C148+J148</f>
        <v>0</v>
      </c>
    </row>
    <row r="149" spans="1:11" ht="12" customHeight="1">
      <c r="A149" s="289" t="s">
        <v>55</v>
      </c>
      <c r="B149" s="382" t="s">
        <v>254</v>
      </c>
      <c r="C149" s="296">
        <v>6265683</v>
      </c>
      <c r="D149" s="377"/>
      <c r="E149" s="377"/>
      <c r="F149" s="377"/>
      <c r="G149" s="377"/>
      <c r="H149" s="377"/>
      <c r="I149" s="296"/>
      <c r="J149" s="358">
        <f>D149+E149+F149+G149+H149+I149</f>
        <v>0</v>
      </c>
      <c r="K149" s="359">
        <f>C149+J149</f>
        <v>6265683</v>
      </c>
    </row>
    <row r="150" spans="1:11" ht="12" customHeight="1">
      <c r="A150" s="289" t="s">
        <v>171</v>
      </c>
      <c r="B150" s="382" t="s">
        <v>320</v>
      </c>
      <c r="C150" s="296"/>
      <c r="D150" s="377"/>
      <c r="E150" s="377"/>
      <c r="F150" s="377"/>
      <c r="G150" s="377"/>
      <c r="H150" s="377"/>
      <c r="I150" s="296"/>
      <c r="J150" s="358">
        <f>D150+E150+F150+G150+H150+I150</f>
        <v>0</v>
      </c>
      <c r="K150" s="359">
        <f>C150+J150</f>
        <v>0</v>
      </c>
    </row>
    <row r="151" spans="1:11" ht="12" customHeight="1" thickBot="1">
      <c r="A151" s="367" t="s">
        <v>172</v>
      </c>
      <c r="B151" s="384" t="s">
        <v>272</v>
      </c>
      <c r="C151" s="296"/>
      <c r="D151" s="377"/>
      <c r="E151" s="377"/>
      <c r="F151" s="377"/>
      <c r="G151" s="377"/>
      <c r="H151" s="377"/>
      <c r="I151" s="296"/>
      <c r="J151" s="358">
        <f>D151+E151+F151+G151+H151+I151</f>
        <v>0</v>
      </c>
      <c r="K151" s="359">
        <f>C151+J151</f>
        <v>0</v>
      </c>
    </row>
    <row r="152" spans="1:11" ht="12" customHeight="1" thickBot="1">
      <c r="A152" s="285" t="s">
        <v>9</v>
      </c>
      <c r="B152" s="380" t="s">
        <v>321</v>
      </c>
      <c r="C152" s="385">
        <f>SUM(C153:C157)</f>
        <v>0</v>
      </c>
      <c r="D152" s="386">
        <f aca="true" t="shared" si="41" ref="D152:K152">SUM(D153:D157)</f>
        <v>0</v>
      </c>
      <c r="E152" s="386">
        <f t="shared" si="41"/>
        <v>0</v>
      </c>
      <c r="F152" s="386">
        <f t="shared" si="41"/>
        <v>0</v>
      </c>
      <c r="G152" s="386">
        <f t="shared" si="41"/>
        <v>0</v>
      </c>
      <c r="H152" s="386">
        <f t="shared" si="41"/>
        <v>0</v>
      </c>
      <c r="I152" s="385">
        <f t="shared" si="41"/>
        <v>0</v>
      </c>
      <c r="J152" s="385">
        <f t="shared" si="41"/>
        <v>0</v>
      </c>
      <c r="K152" s="387">
        <f t="shared" si="41"/>
        <v>0</v>
      </c>
    </row>
    <row r="153" spans="1:11" ht="12" customHeight="1">
      <c r="A153" s="289" t="s">
        <v>56</v>
      </c>
      <c r="B153" s="382" t="s">
        <v>316</v>
      </c>
      <c r="C153" s="296"/>
      <c r="D153" s="377"/>
      <c r="E153" s="377"/>
      <c r="F153" s="377"/>
      <c r="G153" s="377"/>
      <c r="H153" s="377"/>
      <c r="I153" s="296"/>
      <c r="J153" s="358">
        <f aca="true" t="shared" si="42" ref="J153:J159">D153+E153+F153+G153+H153+I153</f>
        <v>0</v>
      </c>
      <c r="K153" s="359">
        <f aca="true" t="shared" si="43" ref="K153:K159">C153+J153</f>
        <v>0</v>
      </c>
    </row>
    <row r="154" spans="1:11" ht="12" customHeight="1">
      <c r="A154" s="289" t="s">
        <v>57</v>
      </c>
      <c r="B154" s="382" t="s">
        <v>323</v>
      </c>
      <c r="C154" s="296"/>
      <c r="D154" s="377"/>
      <c r="E154" s="377"/>
      <c r="F154" s="377"/>
      <c r="G154" s="377"/>
      <c r="H154" s="377"/>
      <c r="I154" s="296"/>
      <c r="J154" s="358">
        <f t="shared" si="42"/>
        <v>0</v>
      </c>
      <c r="K154" s="359">
        <f t="shared" si="43"/>
        <v>0</v>
      </c>
    </row>
    <row r="155" spans="1:11" ht="12" customHeight="1">
      <c r="A155" s="289" t="s">
        <v>183</v>
      </c>
      <c r="B155" s="382" t="s">
        <v>318</v>
      </c>
      <c r="C155" s="296"/>
      <c r="D155" s="377"/>
      <c r="E155" s="377"/>
      <c r="F155" s="377"/>
      <c r="G155" s="377"/>
      <c r="H155" s="377"/>
      <c r="I155" s="296"/>
      <c r="J155" s="358">
        <f t="shared" si="42"/>
        <v>0</v>
      </c>
      <c r="K155" s="359">
        <f t="shared" si="43"/>
        <v>0</v>
      </c>
    </row>
    <row r="156" spans="1:11" ht="12" customHeight="1">
      <c r="A156" s="289" t="s">
        <v>184</v>
      </c>
      <c r="B156" s="382" t="s">
        <v>324</v>
      </c>
      <c r="C156" s="296"/>
      <c r="D156" s="377"/>
      <c r="E156" s="377"/>
      <c r="F156" s="377"/>
      <c r="G156" s="377"/>
      <c r="H156" s="377"/>
      <c r="I156" s="296"/>
      <c r="J156" s="358">
        <f t="shared" si="42"/>
        <v>0</v>
      </c>
      <c r="K156" s="359">
        <f t="shared" si="43"/>
        <v>0</v>
      </c>
    </row>
    <row r="157" spans="1:11" ht="12" customHeight="1" thickBot="1">
      <c r="A157" s="289" t="s">
        <v>322</v>
      </c>
      <c r="B157" s="382" t="s">
        <v>325</v>
      </c>
      <c r="C157" s="296"/>
      <c r="D157" s="377"/>
      <c r="E157" s="379"/>
      <c r="F157" s="379"/>
      <c r="G157" s="379"/>
      <c r="H157" s="379"/>
      <c r="I157" s="301"/>
      <c r="J157" s="360">
        <f t="shared" si="42"/>
        <v>0</v>
      </c>
      <c r="K157" s="361">
        <f t="shared" si="43"/>
        <v>0</v>
      </c>
    </row>
    <row r="158" spans="1:11" ht="12" customHeight="1" thickBot="1">
      <c r="A158" s="285" t="s">
        <v>10</v>
      </c>
      <c r="B158" s="380" t="s">
        <v>326</v>
      </c>
      <c r="C158" s="388"/>
      <c r="D158" s="389"/>
      <c r="E158" s="389"/>
      <c r="F158" s="389"/>
      <c r="G158" s="389"/>
      <c r="H158" s="389"/>
      <c r="I158" s="388"/>
      <c r="J158" s="385">
        <f t="shared" si="42"/>
        <v>0</v>
      </c>
      <c r="K158" s="390">
        <f t="shared" si="43"/>
        <v>0</v>
      </c>
    </row>
    <row r="159" spans="1:11" ht="12" customHeight="1" thickBot="1">
      <c r="A159" s="285" t="s">
        <v>11</v>
      </c>
      <c r="B159" s="380" t="s">
        <v>327</v>
      </c>
      <c r="C159" s="388"/>
      <c r="D159" s="389"/>
      <c r="E159" s="391"/>
      <c r="F159" s="391"/>
      <c r="G159" s="391"/>
      <c r="H159" s="391"/>
      <c r="I159" s="392"/>
      <c r="J159" s="393">
        <f t="shared" si="42"/>
        <v>0</v>
      </c>
      <c r="K159" s="293">
        <f t="shared" si="43"/>
        <v>0</v>
      </c>
    </row>
    <row r="160" spans="1:15" ht="15" customHeight="1" thickBot="1">
      <c r="A160" s="285" t="s">
        <v>12</v>
      </c>
      <c r="B160" s="380" t="s">
        <v>329</v>
      </c>
      <c r="C160" s="394">
        <f>+C136+C140+C147+C152+C158+C159</f>
        <v>6265683</v>
      </c>
      <c r="D160" s="395">
        <f aca="true" t="shared" si="44" ref="D160:K160">+D136+D140+D147+D152+D158+D159</f>
        <v>0</v>
      </c>
      <c r="E160" s="395">
        <f t="shared" si="44"/>
        <v>0</v>
      </c>
      <c r="F160" s="395">
        <f t="shared" si="44"/>
        <v>0</v>
      </c>
      <c r="G160" s="395">
        <f t="shared" si="44"/>
        <v>0</v>
      </c>
      <c r="H160" s="395">
        <f t="shared" si="44"/>
        <v>0</v>
      </c>
      <c r="I160" s="394">
        <f t="shared" si="44"/>
        <v>0</v>
      </c>
      <c r="J160" s="394">
        <f t="shared" si="44"/>
        <v>0</v>
      </c>
      <c r="K160" s="396">
        <f t="shared" si="44"/>
        <v>6265683</v>
      </c>
      <c r="L160" s="92"/>
      <c r="M160" s="93"/>
      <c r="N160" s="93"/>
      <c r="O160" s="93"/>
    </row>
    <row r="161" spans="1:11" s="87" customFormat="1" ht="12.75" customHeight="1" thickBot="1">
      <c r="A161" s="397" t="s">
        <v>13</v>
      </c>
      <c r="B161" s="332" t="s">
        <v>328</v>
      </c>
      <c r="C161" s="394">
        <f>+C135+C160</f>
        <v>485528401</v>
      </c>
      <c r="D161" s="395">
        <f aca="true" t="shared" si="45" ref="D161:K161">+D135+D160</f>
        <v>9391040</v>
      </c>
      <c r="E161" s="395">
        <f t="shared" si="45"/>
        <v>23766840</v>
      </c>
      <c r="F161" s="395">
        <f t="shared" si="45"/>
        <v>15548734</v>
      </c>
      <c r="G161" s="395">
        <f t="shared" si="45"/>
        <v>0</v>
      </c>
      <c r="H161" s="395">
        <f t="shared" si="45"/>
        <v>0</v>
      </c>
      <c r="I161" s="394">
        <f t="shared" si="45"/>
        <v>0</v>
      </c>
      <c r="J161" s="394">
        <f t="shared" si="45"/>
        <v>48706614</v>
      </c>
      <c r="K161" s="396">
        <f t="shared" si="45"/>
        <v>534234925</v>
      </c>
    </row>
    <row r="162" spans="1:11" ht="13.5" customHeight="1">
      <c r="A162" s="398"/>
      <c r="B162" s="398"/>
      <c r="C162" s="399">
        <f>C93-C161</f>
        <v>0</v>
      </c>
      <c r="D162" s="400"/>
      <c r="E162" s="400"/>
      <c r="F162" s="400"/>
      <c r="G162" s="400"/>
      <c r="H162" s="400"/>
      <c r="I162" s="400"/>
      <c r="J162" s="400"/>
      <c r="K162" s="401">
        <f>K93-K161</f>
        <v>0</v>
      </c>
    </row>
    <row r="163" spans="1:11" ht="15.75">
      <c r="A163" s="546" t="s">
        <v>255</v>
      </c>
      <c r="B163" s="546"/>
      <c r="C163" s="546"/>
      <c r="D163" s="546"/>
      <c r="E163" s="546"/>
      <c r="F163" s="546"/>
      <c r="G163" s="546"/>
      <c r="H163" s="546"/>
      <c r="I163" s="546"/>
      <c r="J163" s="546"/>
      <c r="K163" s="546"/>
    </row>
    <row r="164" spans="1:11" ht="15" customHeight="1" thickBot="1">
      <c r="A164" s="529" t="s">
        <v>83</v>
      </c>
      <c r="B164" s="529"/>
      <c r="C164" s="40"/>
      <c r="D164" s="398"/>
      <c r="E164" s="398"/>
      <c r="F164" s="398"/>
      <c r="G164" s="398"/>
      <c r="H164" s="398"/>
      <c r="I164" s="398"/>
      <c r="J164" s="398"/>
      <c r="K164" s="40" t="str">
        <f>K96</f>
        <v>Forintban!</v>
      </c>
    </row>
    <row r="165" spans="1:11" ht="25.5" customHeight="1" thickBot="1">
      <c r="A165" s="285">
        <v>1</v>
      </c>
      <c r="B165" s="402" t="s">
        <v>330</v>
      </c>
      <c r="C165" s="403"/>
      <c r="D165" s="287"/>
      <c r="E165" s="287"/>
      <c r="F165" s="287"/>
      <c r="G165" s="287">
        <f>+G68-G135</f>
        <v>0</v>
      </c>
      <c r="H165" s="287">
        <f>+H68-H135</f>
        <v>0</v>
      </c>
      <c r="I165" s="287">
        <f>+I68-I135</f>
        <v>0</v>
      </c>
      <c r="J165" s="287"/>
      <c r="K165" s="288"/>
    </row>
    <row r="166" spans="1:11" ht="32.25" customHeight="1" thickBot="1">
      <c r="A166" s="285" t="s">
        <v>4</v>
      </c>
      <c r="B166" s="402" t="s">
        <v>336</v>
      </c>
      <c r="C166" s="287"/>
      <c r="D166" s="287"/>
      <c r="E166" s="287"/>
      <c r="F166" s="287"/>
      <c r="G166" s="287">
        <f>+G92-G160</f>
        <v>0</v>
      </c>
      <c r="H166" s="287">
        <f>+H92-H160</f>
        <v>0</v>
      </c>
      <c r="I166" s="287">
        <f>+I92-I160</f>
        <v>0</v>
      </c>
      <c r="J166" s="287"/>
      <c r="K166" s="288"/>
    </row>
    <row r="167" spans="1:11" ht="15.75">
      <c r="A167" s="398"/>
      <c r="B167" s="398"/>
      <c r="C167" s="404"/>
      <c r="D167" s="398"/>
      <c r="E167" s="398"/>
      <c r="F167" s="398"/>
      <c r="G167" s="398"/>
      <c r="H167" s="398"/>
      <c r="I167" s="398"/>
      <c r="J167" s="398"/>
      <c r="K167" s="398"/>
    </row>
  </sheetData>
  <sheetProtection/>
  <mergeCells count="15">
    <mergeCell ref="A164:B164"/>
    <mergeCell ref="A8:A9"/>
    <mergeCell ref="B8:B9"/>
    <mergeCell ref="C8:K8"/>
    <mergeCell ref="A97:A98"/>
    <mergeCell ref="B97:B98"/>
    <mergeCell ref="C97:K97"/>
    <mergeCell ref="A163:K163"/>
    <mergeCell ref="A6:K6"/>
    <mergeCell ref="A95:K95"/>
    <mergeCell ref="A7:B7"/>
    <mergeCell ref="A96:B96"/>
    <mergeCell ref="B1:K1"/>
    <mergeCell ref="A3:K3"/>
    <mergeCell ref="A4:K4"/>
  </mergeCells>
  <printOptions horizontalCentered="1"/>
  <pageMargins left="0.1968503937007874" right="0.1968503937007874" top="0.4724409448818898" bottom="0.4724409448818898" header="0.3937007874015748" footer="0.3937007874015748"/>
  <pageSetup fitToHeight="2" horizontalDpi="600" verticalDpi="600" orientation="landscape" paperSize="9" scale="78" r:id="rId1"/>
  <rowBreaks count="3" manualBreakCount="3">
    <brk id="51" max="10" man="1"/>
    <brk id="93" max="10" man="1"/>
    <brk id="135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J33"/>
  <sheetViews>
    <sheetView tabSelected="1" view="pageLayout" zoomScaleNormal="120" zoomScaleSheetLayoutView="100" workbookViewId="0" topLeftCell="A1">
      <selection activeCell="L4" sqref="L4"/>
    </sheetView>
  </sheetViews>
  <sheetFormatPr defaultColWidth="9.00390625" defaultRowHeight="12.75"/>
  <cols>
    <col min="1" max="1" width="6.875" style="16" customWidth="1"/>
    <col min="2" max="2" width="48.00390625" style="28" customWidth="1"/>
    <col min="3" max="5" width="15.50390625" style="16" customWidth="1"/>
    <col min="6" max="6" width="55.125" style="16" customWidth="1"/>
    <col min="7" max="9" width="15.50390625" style="16" customWidth="1"/>
    <col min="10" max="10" width="4.875" style="16" customWidth="1"/>
    <col min="11" max="16384" width="9.375" style="16" customWidth="1"/>
  </cols>
  <sheetData>
    <row r="1" spans="2:10" ht="39.75" customHeight="1">
      <c r="B1" s="159" t="s">
        <v>446</v>
      </c>
      <c r="C1" s="42"/>
      <c r="D1" s="42"/>
      <c r="E1" s="42"/>
      <c r="F1" s="42"/>
      <c r="G1" s="42"/>
      <c r="H1" s="42"/>
      <c r="I1" s="42"/>
      <c r="J1" s="549"/>
    </row>
    <row r="2" spans="7:10" ht="14.25" thickBot="1">
      <c r="G2" s="43"/>
      <c r="H2" s="43"/>
      <c r="I2" s="43" t="str">
        <f>CONCATENATE('RM_1.1.sz.mell.'!K7)</f>
        <v>Forintban!</v>
      </c>
      <c r="J2" s="549"/>
    </row>
    <row r="3" spans="1:10" ht="18" customHeight="1" thickBot="1">
      <c r="A3" s="547" t="s">
        <v>46</v>
      </c>
      <c r="B3" s="44" t="s">
        <v>35</v>
      </c>
      <c r="C3" s="45"/>
      <c r="D3" s="109"/>
      <c r="E3" s="109"/>
      <c r="F3" s="44" t="s">
        <v>36</v>
      </c>
      <c r="G3" s="46"/>
      <c r="H3" s="111"/>
      <c r="I3" s="112"/>
      <c r="J3" s="549"/>
    </row>
    <row r="4" spans="1:10" s="47" customFormat="1" ht="42.75" customHeight="1" thickBot="1">
      <c r="A4" s="548"/>
      <c r="B4" s="29" t="s">
        <v>39</v>
      </c>
      <c r="C4" s="145" t="str">
        <f>+CONCATENATE('RM_1.1.sz.mell.'!C8," eredeti előirányzat")</f>
        <v>2019. évi eredeti előirányzat</v>
      </c>
      <c r="D4" s="143" t="s">
        <v>559</v>
      </c>
      <c r="E4" s="143" t="s">
        <v>568</v>
      </c>
      <c r="F4" s="144" t="s">
        <v>39</v>
      </c>
      <c r="G4" s="142" t="str">
        <f>+C4</f>
        <v>2019. évi eredeti előirányzat</v>
      </c>
      <c r="H4" s="510" t="s">
        <v>560</v>
      </c>
      <c r="I4" s="253" t="str">
        <f>+E4</f>
        <v>2019.3. módosítás utáni előirányzat</v>
      </c>
      <c r="J4" s="549"/>
    </row>
    <row r="5" spans="1:10" s="51" customFormat="1" ht="12" customHeight="1" thickBot="1">
      <c r="A5" s="48" t="s">
        <v>343</v>
      </c>
      <c r="B5" s="49" t="s">
        <v>344</v>
      </c>
      <c r="C5" s="50" t="s">
        <v>345</v>
      </c>
      <c r="D5" s="110" t="s">
        <v>347</v>
      </c>
      <c r="E5" s="110" t="s">
        <v>422</v>
      </c>
      <c r="F5" s="49" t="s">
        <v>369</v>
      </c>
      <c r="G5" s="50" t="s">
        <v>349</v>
      </c>
      <c r="H5" s="50" t="s">
        <v>350</v>
      </c>
      <c r="I5" s="124" t="s">
        <v>423</v>
      </c>
      <c r="J5" s="549"/>
    </row>
    <row r="6" spans="1:10" ht="12.75" customHeight="1">
      <c r="A6" s="52" t="s">
        <v>3</v>
      </c>
      <c r="B6" s="53" t="s">
        <v>256</v>
      </c>
      <c r="C6" s="262">
        <v>179343567</v>
      </c>
      <c r="D6" s="262">
        <v>4342906</v>
      </c>
      <c r="E6" s="263">
        <f>C6+D6</f>
        <v>183686473</v>
      </c>
      <c r="F6" s="53" t="s">
        <v>40</v>
      </c>
      <c r="G6" s="262">
        <v>164156135</v>
      </c>
      <c r="H6" s="262">
        <v>8122984</v>
      </c>
      <c r="I6" s="279">
        <f>G6+H6</f>
        <v>172279119</v>
      </c>
      <c r="J6" s="549"/>
    </row>
    <row r="7" spans="1:10" ht="12.75" customHeight="1">
      <c r="A7" s="54" t="s">
        <v>4</v>
      </c>
      <c r="B7" s="55" t="s">
        <v>257</v>
      </c>
      <c r="C7" s="264">
        <v>46063336</v>
      </c>
      <c r="D7" s="264">
        <v>19964613</v>
      </c>
      <c r="E7" s="263">
        <f aca="true" t="shared" si="0" ref="E7:E16">C7+D7</f>
        <v>66027949</v>
      </c>
      <c r="F7" s="55" t="s">
        <v>101</v>
      </c>
      <c r="G7" s="264">
        <v>32819533</v>
      </c>
      <c r="H7" s="264">
        <v>1152040</v>
      </c>
      <c r="I7" s="279">
        <f aca="true" t="shared" si="1" ref="I7:I17">G7+H7</f>
        <v>33971573</v>
      </c>
      <c r="J7" s="549"/>
    </row>
    <row r="8" spans="1:10" ht="12.75" customHeight="1">
      <c r="A8" s="54" t="s">
        <v>5</v>
      </c>
      <c r="B8" s="55" t="s">
        <v>277</v>
      </c>
      <c r="C8" s="264">
        <v>17444764</v>
      </c>
      <c r="D8" s="264">
        <v>500000</v>
      </c>
      <c r="E8" s="263">
        <f t="shared" si="0"/>
        <v>17944764</v>
      </c>
      <c r="F8" s="55" t="s">
        <v>122</v>
      </c>
      <c r="G8" s="264">
        <v>147567995</v>
      </c>
      <c r="H8" s="264">
        <v>15998653</v>
      </c>
      <c r="I8" s="279">
        <f t="shared" si="1"/>
        <v>163566648</v>
      </c>
      <c r="J8" s="549"/>
    </row>
    <row r="9" spans="1:10" ht="12.75" customHeight="1">
      <c r="A9" s="54" t="s">
        <v>6</v>
      </c>
      <c r="B9" s="55" t="s">
        <v>92</v>
      </c>
      <c r="C9" s="264">
        <v>58204230</v>
      </c>
      <c r="D9" s="264">
        <v>8681035</v>
      </c>
      <c r="E9" s="263">
        <f t="shared" si="0"/>
        <v>66885265</v>
      </c>
      <c r="F9" s="55" t="s">
        <v>102</v>
      </c>
      <c r="G9" s="264">
        <v>26098000</v>
      </c>
      <c r="H9" s="264">
        <v>1413500</v>
      </c>
      <c r="I9" s="279">
        <f t="shared" si="1"/>
        <v>27511500</v>
      </c>
      <c r="J9" s="549"/>
    </row>
    <row r="10" spans="1:10" ht="12.75" customHeight="1">
      <c r="A10" s="54" t="s">
        <v>7</v>
      </c>
      <c r="B10" s="56" t="s">
        <v>280</v>
      </c>
      <c r="C10" s="264">
        <v>27710864</v>
      </c>
      <c r="D10" s="264">
        <v>515170</v>
      </c>
      <c r="E10" s="263">
        <f t="shared" si="0"/>
        <v>28226034</v>
      </c>
      <c r="F10" s="55" t="s">
        <v>103</v>
      </c>
      <c r="G10" s="264">
        <v>14814000</v>
      </c>
      <c r="H10" s="264">
        <v>3127396</v>
      </c>
      <c r="I10" s="279">
        <f t="shared" si="1"/>
        <v>17941396</v>
      </c>
      <c r="J10" s="549"/>
    </row>
    <row r="11" spans="1:10" ht="12.75" customHeight="1">
      <c r="A11" s="54" t="s">
        <v>8</v>
      </c>
      <c r="B11" s="55" t="s">
        <v>258</v>
      </c>
      <c r="C11" s="265"/>
      <c r="D11" s="265"/>
      <c r="E11" s="263">
        <f t="shared" si="0"/>
        <v>0</v>
      </c>
      <c r="F11" s="55" t="s">
        <v>33</v>
      </c>
      <c r="G11" s="264">
        <v>9700000</v>
      </c>
      <c r="H11" s="264">
        <v>5807919</v>
      </c>
      <c r="I11" s="279">
        <f t="shared" si="1"/>
        <v>15507919</v>
      </c>
      <c r="J11" s="549"/>
    </row>
    <row r="12" spans="1:10" ht="12.75" customHeight="1">
      <c r="A12" s="54" t="s">
        <v>9</v>
      </c>
      <c r="B12" s="55" t="s">
        <v>337</v>
      </c>
      <c r="C12" s="264"/>
      <c r="D12" s="264"/>
      <c r="E12" s="263">
        <f t="shared" si="0"/>
        <v>0</v>
      </c>
      <c r="F12" s="12"/>
      <c r="G12" s="264"/>
      <c r="H12" s="264"/>
      <c r="I12" s="279">
        <f t="shared" si="1"/>
        <v>0</v>
      </c>
      <c r="J12" s="549"/>
    </row>
    <row r="13" spans="1:10" ht="12.75" customHeight="1">
      <c r="A13" s="54" t="s">
        <v>10</v>
      </c>
      <c r="B13" s="12"/>
      <c r="C13" s="264"/>
      <c r="D13" s="264"/>
      <c r="E13" s="263">
        <f t="shared" si="0"/>
        <v>0</v>
      </c>
      <c r="F13" s="12"/>
      <c r="G13" s="264"/>
      <c r="H13" s="264"/>
      <c r="I13" s="279">
        <f t="shared" si="1"/>
        <v>0</v>
      </c>
      <c r="J13" s="549"/>
    </row>
    <row r="14" spans="1:10" ht="12.75" customHeight="1">
      <c r="A14" s="54" t="s">
        <v>11</v>
      </c>
      <c r="B14" s="94"/>
      <c r="C14" s="265"/>
      <c r="D14" s="265"/>
      <c r="E14" s="263">
        <f t="shared" si="0"/>
        <v>0</v>
      </c>
      <c r="F14" s="12"/>
      <c r="G14" s="264"/>
      <c r="H14" s="264"/>
      <c r="I14" s="279">
        <f t="shared" si="1"/>
        <v>0</v>
      </c>
      <c r="J14" s="549"/>
    </row>
    <row r="15" spans="1:10" ht="12.75" customHeight="1">
      <c r="A15" s="54" t="s">
        <v>12</v>
      </c>
      <c r="B15" s="12"/>
      <c r="C15" s="264"/>
      <c r="D15" s="264"/>
      <c r="E15" s="263">
        <f t="shared" si="0"/>
        <v>0</v>
      </c>
      <c r="F15" s="12"/>
      <c r="G15" s="264"/>
      <c r="H15" s="264"/>
      <c r="I15" s="279">
        <f t="shared" si="1"/>
        <v>0</v>
      </c>
      <c r="J15" s="549"/>
    </row>
    <row r="16" spans="1:10" ht="12.75" customHeight="1">
      <c r="A16" s="54" t="s">
        <v>13</v>
      </c>
      <c r="B16" s="12"/>
      <c r="C16" s="264"/>
      <c r="D16" s="264"/>
      <c r="E16" s="263">
        <f t="shared" si="0"/>
        <v>0</v>
      </c>
      <c r="F16" s="12"/>
      <c r="G16" s="264"/>
      <c r="H16" s="264"/>
      <c r="I16" s="279">
        <f t="shared" si="1"/>
        <v>0</v>
      </c>
      <c r="J16" s="549"/>
    </row>
    <row r="17" spans="1:10" ht="12.75" customHeight="1" thickBot="1">
      <c r="A17" s="54" t="s">
        <v>14</v>
      </c>
      <c r="B17" s="17"/>
      <c r="C17" s="280"/>
      <c r="D17" s="280"/>
      <c r="E17" s="281"/>
      <c r="F17" s="12"/>
      <c r="G17" s="280"/>
      <c r="H17" s="280"/>
      <c r="I17" s="279">
        <f t="shared" si="1"/>
        <v>0</v>
      </c>
      <c r="J17" s="549"/>
    </row>
    <row r="18" spans="1:10" ht="21.75" thickBot="1">
      <c r="A18" s="57" t="s">
        <v>15</v>
      </c>
      <c r="B18" s="25" t="s">
        <v>338</v>
      </c>
      <c r="C18" s="267">
        <f>C6+C7+C9+C10+C11+C13+C14+C15+C16+C17</f>
        <v>311321997</v>
      </c>
      <c r="D18" s="267">
        <f>D6+D7+D9+D10+D11+D13+D14+D15+D16+D17</f>
        <v>33503724</v>
      </c>
      <c r="E18" s="267">
        <f>E6+E7+E9+E10+E11+E13+E14+E15+E16+E17</f>
        <v>344825721</v>
      </c>
      <c r="F18" s="25" t="s">
        <v>263</v>
      </c>
      <c r="G18" s="267">
        <f>SUM(G6:G17)</f>
        <v>395155663</v>
      </c>
      <c r="H18" s="267">
        <f>SUM(H6:H17)</f>
        <v>35622492</v>
      </c>
      <c r="I18" s="271">
        <f>SUM(I6:I17)</f>
        <v>430778155</v>
      </c>
      <c r="J18" s="549"/>
    </row>
    <row r="19" spans="1:10" ht="12.75" customHeight="1">
      <c r="A19" s="58" t="s">
        <v>16</v>
      </c>
      <c r="B19" s="59" t="s">
        <v>260</v>
      </c>
      <c r="C19" s="282">
        <f>+C20+C21+C22+C23</f>
        <v>165206404</v>
      </c>
      <c r="D19" s="282">
        <f>+D20+D21+D22+D23</f>
        <v>8341531</v>
      </c>
      <c r="E19" s="282">
        <f>+E20+E21+E22+E23</f>
        <v>173547935</v>
      </c>
      <c r="F19" s="60" t="s">
        <v>539</v>
      </c>
      <c r="G19" s="277">
        <v>6265683</v>
      </c>
      <c r="H19" s="277"/>
      <c r="I19" s="278">
        <f>G19+H19</f>
        <v>6265683</v>
      </c>
      <c r="J19" s="549"/>
    </row>
    <row r="20" spans="1:10" ht="12.75" customHeight="1">
      <c r="A20" s="61" t="s">
        <v>17</v>
      </c>
      <c r="B20" s="60" t="s">
        <v>117</v>
      </c>
      <c r="C20" s="264">
        <v>165206404</v>
      </c>
      <c r="D20" s="264">
        <v>1680573</v>
      </c>
      <c r="E20" s="269">
        <f>C20+D20</f>
        <v>166886977</v>
      </c>
      <c r="F20" s="60" t="s">
        <v>262</v>
      </c>
      <c r="G20" s="264"/>
      <c r="H20" s="264"/>
      <c r="I20" s="276">
        <f aca="true" t="shared" si="2" ref="I20:I28">G20+H20</f>
        <v>0</v>
      </c>
      <c r="J20" s="549"/>
    </row>
    <row r="21" spans="1:10" ht="12.75" customHeight="1">
      <c r="A21" s="61" t="s">
        <v>18</v>
      </c>
      <c r="B21" s="60" t="s">
        <v>570</v>
      </c>
      <c r="C21" s="264"/>
      <c r="D21" s="264">
        <v>6660958</v>
      </c>
      <c r="E21" s="269">
        <f>C21+D21</f>
        <v>6660958</v>
      </c>
      <c r="F21" s="60" t="s">
        <v>85</v>
      </c>
      <c r="G21" s="264"/>
      <c r="H21" s="264"/>
      <c r="I21" s="276">
        <f t="shared" si="2"/>
        <v>0</v>
      </c>
      <c r="J21" s="549"/>
    </row>
    <row r="22" spans="1:10" ht="12.75" customHeight="1">
      <c r="A22" s="61" t="s">
        <v>19</v>
      </c>
      <c r="B22" s="60" t="s">
        <v>121</v>
      </c>
      <c r="C22" s="264"/>
      <c r="D22" s="264"/>
      <c r="E22" s="269">
        <f>C22+D22</f>
        <v>0</v>
      </c>
      <c r="F22" s="60" t="s">
        <v>86</v>
      </c>
      <c r="G22" s="264"/>
      <c r="H22" s="264"/>
      <c r="I22" s="276">
        <f t="shared" si="2"/>
        <v>0</v>
      </c>
      <c r="J22" s="549"/>
    </row>
    <row r="23" spans="1:10" ht="12.75" customHeight="1">
      <c r="A23" s="61" t="s">
        <v>20</v>
      </c>
      <c r="B23" s="65" t="s">
        <v>127</v>
      </c>
      <c r="C23" s="264"/>
      <c r="D23" s="264"/>
      <c r="E23" s="269">
        <f>C23+D23</f>
        <v>0</v>
      </c>
      <c r="F23" s="59" t="s">
        <v>123</v>
      </c>
      <c r="G23" s="264"/>
      <c r="H23" s="264"/>
      <c r="I23" s="276">
        <f t="shared" si="2"/>
        <v>0</v>
      </c>
      <c r="J23" s="549"/>
    </row>
    <row r="24" spans="1:10" ht="12.75" customHeight="1">
      <c r="A24" s="61" t="s">
        <v>21</v>
      </c>
      <c r="B24" s="60" t="s">
        <v>261</v>
      </c>
      <c r="C24" s="270">
        <f>+C25+C26</f>
        <v>0</v>
      </c>
      <c r="D24" s="270">
        <f>+D25+D26</f>
        <v>0</v>
      </c>
      <c r="E24" s="270">
        <f>+E25+E26</f>
        <v>0</v>
      </c>
      <c r="F24" s="60" t="s">
        <v>110</v>
      </c>
      <c r="G24" s="264"/>
      <c r="H24" s="264"/>
      <c r="I24" s="276">
        <f t="shared" si="2"/>
        <v>0</v>
      </c>
      <c r="J24" s="549"/>
    </row>
    <row r="25" spans="1:10" ht="12.75" customHeight="1">
      <c r="A25" s="58" t="s">
        <v>22</v>
      </c>
      <c r="B25" s="59" t="s">
        <v>259</v>
      </c>
      <c r="C25" s="277"/>
      <c r="D25" s="277"/>
      <c r="E25" s="283">
        <f>C25+D25</f>
        <v>0</v>
      </c>
      <c r="F25" s="53" t="s">
        <v>320</v>
      </c>
      <c r="G25" s="277"/>
      <c r="H25" s="277"/>
      <c r="I25" s="278">
        <f t="shared" si="2"/>
        <v>0</v>
      </c>
      <c r="J25" s="549"/>
    </row>
    <row r="26" spans="1:10" ht="12.75" customHeight="1">
      <c r="A26" s="61" t="s">
        <v>23</v>
      </c>
      <c r="B26" s="65" t="s">
        <v>532</v>
      </c>
      <c r="C26" s="264"/>
      <c r="D26" s="264"/>
      <c r="E26" s="269">
        <f>C26+D26</f>
        <v>0</v>
      </c>
      <c r="F26" s="55" t="s">
        <v>326</v>
      </c>
      <c r="G26" s="264"/>
      <c r="H26" s="264"/>
      <c r="I26" s="276">
        <f t="shared" si="2"/>
        <v>0</v>
      </c>
      <c r="J26" s="549"/>
    </row>
    <row r="27" spans="1:10" ht="12.75" customHeight="1">
      <c r="A27" s="54" t="s">
        <v>24</v>
      </c>
      <c r="B27" s="60" t="s">
        <v>420</v>
      </c>
      <c r="C27" s="264"/>
      <c r="D27" s="264"/>
      <c r="E27" s="269">
        <f>C27+D27</f>
        <v>0</v>
      </c>
      <c r="F27" s="55" t="s">
        <v>327</v>
      </c>
      <c r="G27" s="264"/>
      <c r="H27" s="264"/>
      <c r="I27" s="276">
        <f t="shared" si="2"/>
        <v>0</v>
      </c>
      <c r="J27" s="549"/>
    </row>
    <row r="28" spans="1:10" ht="12.75" customHeight="1" thickBot="1">
      <c r="A28" s="77" t="s">
        <v>25</v>
      </c>
      <c r="B28" s="59" t="s">
        <v>218</v>
      </c>
      <c r="C28" s="277"/>
      <c r="D28" s="277"/>
      <c r="E28" s="283">
        <f>C28+D28</f>
        <v>0</v>
      </c>
      <c r="F28" s="96"/>
      <c r="G28" s="277"/>
      <c r="H28" s="277"/>
      <c r="I28" s="278">
        <f t="shared" si="2"/>
        <v>0</v>
      </c>
      <c r="J28" s="549"/>
    </row>
    <row r="29" spans="1:10" ht="24" customHeight="1" thickBot="1">
      <c r="A29" s="57" t="s">
        <v>26</v>
      </c>
      <c r="B29" s="25" t="s">
        <v>339</v>
      </c>
      <c r="C29" s="267">
        <f>+C19+C24+C27+C28</f>
        <v>165206404</v>
      </c>
      <c r="D29" s="267">
        <f>+D19+D24+D27+D28</f>
        <v>8341531</v>
      </c>
      <c r="E29" s="284">
        <f>+E19+E24+E27+E28</f>
        <v>173547935</v>
      </c>
      <c r="F29" s="25" t="s">
        <v>341</v>
      </c>
      <c r="G29" s="267">
        <f>SUM(G19:G28)</f>
        <v>6265683</v>
      </c>
      <c r="H29" s="267">
        <f>SUM(H19:H28)</f>
        <v>0</v>
      </c>
      <c r="I29" s="271">
        <f>SUM(I19:I28)</f>
        <v>6265683</v>
      </c>
      <c r="J29" s="549"/>
    </row>
    <row r="30" spans="1:10" ht="13.5" thickBot="1">
      <c r="A30" s="57" t="s">
        <v>27</v>
      </c>
      <c r="B30" s="62" t="s">
        <v>340</v>
      </c>
      <c r="C30" s="267">
        <f>+C18+C29</f>
        <v>476528401</v>
      </c>
      <c r="D30" s="267">
        <f>+D18+D29</f>
        <v>41845255</v>
      </c>
      <c r="E30" s="271">
        <f>+E18+E29</f>
        <v>518373656</v>
      </c>
      <c r="F30" s="62" t="s">
        <v>342</v>
      </c>
      <c r="G30" s="267">
        <f>+G18+G29</f>
        <v>401421346</v>
      </c>
      <c r="H30" s="267">
        <f>+H18+H29</f>
        <v>35622492</v>
      </c>
      <c r="I30" s="271">
        <f>+I18+I29</f>
        <v>437043838</v>
      </c>
      <c r="J30" s="549"/>
    </row>
    <row r="31" spans="1:10" ht="13.5" thickBot="1">
      <c r="A31" s="57" t="s">
        <v>28</v>
      </c>
      <c r="B31" s="62" t="s">
        <v>87</v>
      </c>
      <c r="C31" s="267"/>
      <c r="D31" s="267"/>
      <c r="E31" s="271"/>
      <c r="F31" s="62" t="s">
        <v>88</v>
      </c>
      <c r="G31" s="125" t="str">
        <f>IF(C18-G18&gt;0,C18-G18,"-")</f>
        <v>-</v>
      </c>
      <c r="H31" s="125" t="str">
        <f>IF(D18-H18&gt;0,D18-H18,"-")</f>
        <v>-</v>
      </c>
      <c r="I31" s="126" t="str">
        <f>IF(E18-I18&gt;0,E18-I18,"-")</f>
        <v>-</v>
      </c>
      <c r="J31" s="549"/>
    </row>
    <row r="32" spans="1:10" ht="13.5" thickBot="1">
      <c r="A32" s="57" t="s">
        <v>29</v>
      </c>
      <c r="B32" s="62" t="s">
        <v>426</v>
      </c>
      <c r="C32" s="125" t="str">
        <f>IF(C30-G30&lt;0,G30-C30,"-")</f>
        <v>-</v>
      </c>
      <c r="D32" s="125"/>
      <c r="E32" s="125" t="str">
        <f>IF(E30-I30&lt;0,I30-E30,"-")</f>
        <v>-</v>
      </c>
      <c r="F32" s="62" t="s">
        <v>427</v>
      </c>
      <c r="G32" s="125"/>
      <c r="H32" s="125"/>
      <c r="I32" s="127"/>
      <c r="J32" s="549"/>
    </row>
    <row r="33" spans="2:6" ht="18.75">
      <c r="B33" s="550"/>
      <c r="C33" s="550"/>
      <c r="D33" s="550"/>
      <c r="E33" s="550"/>
      <c r="F33" s="550"/>
    </row>
  </sheetData>
  <sheetProtection/>
  <mergeCells count="3">
    <mergeCell ref="A3:A4"/>
    <mergeCell ref="J1:J32"/>
    <mergeCell ref="B33:F33"/>
  </mergeCells>
  <printOptions horizontalCentered="1"/>
  <pageMargins left="0.33" right="0.48" top="0.9055118110236221" bottom="0.5" header="0.6692913385826772" footer="0.28"/>
  <pageSetup horizontalDpi="600" verticalDpi="600" orientation="landscape" paperSize="9" scale="72" r:id="rId1"/>
  <headerFooter scaleWithDoc="0" alignWithMargins="0">
    <oddHeader>&amp;R&amp;"Times New Roman CE,Félkövér dőlt"&amp;11 2.1. melléklet a ../2020.(II.25.) önkormányzati rendelet-tervezethez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J33"/>
  <sheetViews>
    <sheetView zoomScale="120" zoomScaleNormal="120" zoomScaleSheetLayoutView="115" workbookViewId="0" topLeftCell="A1">
      <selection activeCell="G8" sqref="G8"/>
    </sheetView>
  </sheetViews>
  <sheetFormatPr defaultColWidth="9.00390625" defaultRowHeight="12.75"/>
  <cols>
    <col min="1" max="1" width="6.875" style="16" customWidth="1"/>
    <col min="2" max="2" width="49.875" style="28" customWidth="1"/>
    <col min="3" max="5" width="15.50390625" style="16" customWidth="1"/>
    <col min="6" max="6" width="49.875" style="16" customWidth="1"/>
    <col min="7" max="9" width="15.50390625" style="16" customWidth="1"/>
    <col min="10" max="10" width="4.875" style="16" customWidth="1"/>
    <col min="11" max="16384" width="9.375" style="16" customWidth="1"/>
  </cols>
  <sheetData>
    <row r="1" spans="2:10" ht="31.5">
      <c r="B1" s="159" t="s">
        <v>445</v>
      </c>
      <c r="C1" s="42"/>
      <c r="D1" s="42"/>
      <c r="E1" s="42"/>
      <c r="F1" s="42"/>
      <c r="G1" s="42"/>
      <c r="H1" s="42"/>
      <c r="I1" s="42"/>
      <c r="J1" s="549"/>
    </row>
    <row r="2" spans="7:10" ht="14.25" thickBot="1">
      <c r="G2" s="43"/>
      <c r="H2" s="43"/>
      <c r="I2" s="43" t="str">
        <f>'RM_2.1.sz.mell.'!I2</f>
        <v>Forintban!</v>
      </c>
      <c r="J2" s="549"/>
    </row>
    <row r="3" spans="1:10" ht="13.5" customHeight="1" thickBot="1">
      <c r="A3" s="547" t="s">
        <v>46</v>
      </c>
      <c r="B3" s="44" t="s">
        <v>35</v>
      </c>
      <c r="C3" s="45"/>
      <c r="D3" s="109"/>
      <c r="E3" s="109"/>
      <c r="F3" s="44" t="s">
        <v>36</v>
      </c>
      <c r="G3" s="46"/>
      <c r="H3" s="111"/>
      <c r="I3" s="112"/>
      <c r="J3" s="549"/>
    </row>
    <row r="4" spans="1:10" s="47" customFormat="1" ht="36.75" thickBot="1">
      <c r="A4" s="548"/>
      <c r="B4" s="29" t="s">
        <v>39</v>
      </c>
      <c r="C4" s="142" t="str">
        <f>+CONCATENATE('RM_1.1.sz.mell.'!C8," eredeti előirányzat")</f>
        <v>2019. évi eredeti előirányzat</v>
      </c>
      <c r="D4" s="254" t="str">
        <f>CONCATENATE('RM_2.1.sz.mell.'!D4)</f>
        <v>Halmozott módosítás 2019. 12...-ig</v>
      </c>
      <c r="E4" s="254" t="s">
        <v>569</v>
      </c>
      <c r="F4" s="144" t="s">
        <v>39</v>
      </c>
      <c r="G4" s="142" t="str">
        <f>+C4</f>
        <v>2019. évi eredeti előirányzat</v>
      </c>
      <c r="H4" s="142" t="str">
        <f>+D4</f>
        <v>Halmozott módosítás 2019. 12...-ig</v>
      </c>
      <c r="I4" s="253" t="s">
        <v>569</v>
      </c>
      <c r="J4" s="549"/>
    </row>
    <row r="5" spans="1:10" s="47" customFormat="1" ht="13.5" thickBot="1">
      <c r="A5" s="48" t="s">
        <v>343</v>
      </c>
      <c r="B5" s="49" t="s">
        <v>344</v>
      </c>
      <c r="C5" s="50" t="s">
        <v>345</v>
      </c>
      <c r="D5" s="110" t="s">
        <v>347</v>
      </c>
      <c r="E5" s="110" t="s">
        <v>422</v>
      </c>
      <c r="F5" s="49" t="s">
        <v>369</v>
      </c>
      <c r="G5" s="50" t="s">
        <v>349</v>
      </c>
      <c r="H5" s="50" t="s">
        <v>350</v>
      </c>
      <c r="I5" s="124" t="s">
        <v>423</v>
      </c>
      <c r="J5" s="549"/>
    </row>
    <row r="6" spans="1:10" ht="12.75" customHeight="1">
      <c r="A6" s="52" t="s">
        <v>3</v>
      </c>
      <c r="B6" s="53" t="s">
        <v>264</v>
      </c>
      <c r="C6" s="262">
        <v>9000000</v>
      </c>
      <c r="D6" s="262">
        <v>1577176</v>
      </c>
      <c r="E6" s="263">
        <f>C6+D6</f>
        <v>10577176</v>
      </c>
      <c r="F6" s="53" t="s">
        <v>118</v>
      </c>
      <c r="G6" s="262">
        <v>15566965</v>
      </c>
      <c r="H6" s="274">
        <v>6621325</v>
      </c>
      <c r="I6" s="275">
        <v>22188290</v>
      </c>
      <c r="J6" s="549"/>
    </row>
    <row r="7" spans="1:10" ht="12.75">
      <c r="A7" s="54" t="s">
        <v>4</v>
      </c>
      <c r="B7" s="55" t="s">
        <v>265</v>
      </c>
      <c r="C7" s="264"/>
      <c r="D7" s="264"/>
      <c r="E7" s="263">
        <f aca="true" t="shared" si="0" ref="E7:E16">C7+D7</f>
        <v>0</v>
      </c>
      <c r="F7" s="55" t="s">
        <v>270</v>
      </c>
      <c r="G7" s="264">
        <v>1171000</v>
      </c>
      <c r="H7" s="264">
        <v>1052642</v>
      </c>
      <c r="I7" s="276">
        <f aca="true" t="shared" si="1" ref="I7:I29">G7+H7</f>
        <v>2223642</v>
      </c>
      <c r="J7" s="549"/>
    </row>
    <row r="8" spans="1:10" ht="12.75" customHeight="1">
      <c r="A8" s="54" t="s">
        <v>5</v>
      </c>
      <c r="B8" s="55" t="s">
        <v>0</v>
      </c>
      <c r="C8" s="264"/>
      <c r="D8" s="264"/>
      <c r="E8" s="263">
        <f t="shared" si="0"/>
        <v>0</v>
      </c>
      <c r="F8" s="55" t="s">
        <v>105</v>
      </c>
      <c r="G8" s="264">
        <v>68540000</v>
      </c>
      <c r="H8" s="264">
        <v>6462797</v>
      </c>
      <c r="I8" s="276">
        <f t="shared" si="1"/>
        <v>75002797</v>
      </c>
      <c r="J8" s="549"/>
    </row>
    <row r="9" spans="1:10" ht="12.75" customHeight="1">
      <c r="A9" s="54" t="s">
        <v>6</v>
      </c>
      <c r="B9" s="55" t="s">
        <v>266</v>
      </c>
      <c r="C9" s="264"/>
      <c r="D9" s="264"/>
      <c r="E9" s="263">
        <f t="shared" si="0"/>
        <v>0</v>
      </c>
      <c r="F9" s="55" t="s">
        <v>271</v>
      </c>
      <c r="G9" s="264">
        <v>60730000</v>
      </c>
      <c r="H9" s="264"/>
      <c r="I9" s="276">
        <f t="shared" si="1"/>
        <v>60730000</v>
      </c>
      <c r="J9" s="549"/>
    </row>
    <row r="10" spans="1:10" ht="12.75" customHeight="1">
      <c r="A10" s="54" t="s">
        <v>7</v>
      </c>
      <c r="B10" s="55" t="s">
        <v>267</v>
      </c>
      <c r="C10" s="264"/>
      <c r="D10" s="264"/>
      <c r="E10" s="263">
        <f t="shared" si="0"/>
        <v>0</v>
      </c>
      <c r="F10" s="55" t="s">
        <v>120</v>
      </c>
      <c r="G10" s="264"/>
      <c r="H10" s="264"/>
      <c r="I10" s="276">
        <f t="shared" si="1"/>
        <v>0</v>
      </c>
      <c r="J10" s="549"/>
    </row>
    <row r="11" spans="1:10" ht="12.75" customHeight="1">
      <c r="A11" s="54" t="s">
        <v>8</v>
      </c>
      <c r="B11" s="55" t="s">
        <v>268</v>
      </c>
      <c r="C11" s="265"/>
      <c r="D11" s="265">
        <v>5284093</v>
      </c>
      <c r="E11" s="263">
        <f t="shared" si="0"/>
        <v>5284093</v>
      </c>
      <c r="F11" s="97"/>
      <c r="G11" s="264"/>
      <c r="H11" s="264"/>
      <c r="I11" s="276">
        <f t="shared" si="1"/>
        <v>0</v>
      </c>
      <c r="J11" s="549"/>
    </row>
    <row r="12" spans="1:10" ht="12.75" customHeight="1">
      <c r="A12" s="54" t="s">
        <v>9</v>
      </c>
      <c r="B12" s="12"/>
      <c r="C12" s="264"/>
      <c r="D12" s="264"/>
      <c r="E12" s="263">
        <f t="shared" si="0"/>
        <v>0</v>
      </c>
      <c r="F12" s="97"/>
      <c r="G12" s="264"/>
      <c r="H12" s="264"/>
      <c r="I12" s="276">
        <f t="shared" si="1"/>
        <v>0</v>
      </c>
      <c r="J12" s="549"/>
    </row>
    <row r="13" spans="1:10" ht="12.75" customHeight="1">
      <c r="A13" s="54" t="s">
        <v>10</v>
      </c>
      <c r="B13" s="12"/>
      <c r="C13" s="264"/>
      <c r="D13" s="264"/>
      <c r="E13" s="263">
        <f t="shared" si="0"/>
        <v>0</v>
      </c>
      <c r="F13" s="98"/>
      <c r="G13" s="264"/>
      <c r="H13" s="264"/>
      <c r="I13" s="276">
        <f t="shared" si="1"/>
        <v>0</v>
      </c>
      <c r="J13" s="549"/>
    </row>
    <row r="14" spans="1:10" ht="12.75" customHeight="1">
      <c r="A14" s="54" t="s">
        <v>11</v>
      </c>
      <c r="B14" s="95"/>
      <c r="C14" s="265"/>
      <c r="D14" s="265"/>
      <c r="E14" s="263">
        <f t="shared" si="0"/>
        <v>0</v>
      </c>
      <c r="F14" s="97"/>
      <c r="G14" s="264"/>
      <c r="H14" s="264"/>
      <c r="I14" s="276">
        <f t="shared" si="1"/>
        <v>0</v>
      </c>
      <c r="J14" s="549"/>
    </row>
    <row r="15" spans="1:10" ht="12.75">
      <c r="A15" s="54" t="s">
        <v>12</v>
      </c>
      <c r="B15" s="12"/>
      <c r="C15" s="265"/>
      <c r="D15" s="265"/>
      <c r="E15" s="263">
        <f t="shared" si="0"/>
        <v>0</v>
      </c>
      <c r="F15" s="97"/>
      <c r="G15" s="264"/>
      <c r="H15" s="264"/>
      <c r="I15" s="276">
        <f t="shared" si="1"/>
        <v>0</v>
      </c>
      <c r="J15" s="549"/>
    </row>
    <row r="16" spans="1:10" ht="12.75" customHeight="1" thickBot="1">
      <c r="A16" s="77" t="s">
        <v>13</v>
      </c>
      <c r="B16" s="96"/>
      <c r="C16" s="266"/>
      <c r="D16" s="266"/>
      <c r="E16" s="263">
        <f t="shared" si="0"/>
        <v>0</v>
      </c>
      <c r="F16" s="78" t="s">
        <v>33</v>
      </c>
      <c r="G16" s="277"/>
      <c r="H16" s="277"/>
      <c r="I16" s="278">
        <f t="shared" si="1"/>
        <v>0</v>
      </c>
      <c r="J16" s="549"/>
    </row>
    <row r="17" spans="1:10" ht="15.75" customHeight="1" thickBot="1">
      <c r="A17" s="57" t="s">
        <v>14</v>
      </c>
      <c r="B17" s="25" t="s">
        <v>278</v>
      </c>
      <c r="C17" s="267">
        <f>+C6+C8+C9+C11+C12+C13+C14+C15+C16</f>
        <v>9000000</v>
      </c>
      <c r="D17" s="267">
        <f>+D6+D8+D9+D11+D12+D13+D14+D15+D16</f>
        <v>6861269</v>
      </c>
      <c r="E17" s="267">
        <f>+E6+E8+E9+E11+E12+E13+E14+E15+E16</f>
        <v>15861269</v>
      </c>
      <c r="F17" s="25" t="s">
        <v>279</v>
      </c>
      <c r="G17" s="267">
        <f>+G6+G8+G10+G11+G12+G13+G14+G15+G16</f>
        <v>84106965</v>
      </c>
      <c r="H17" s="267">
        <f>+H6+H8+H10+H11+H12+H13+H14+H15+H16</f>
        <v>13084122</v>
      </c>
      <c r="I17" s="271">
        <f>+I6+I8+I10+I11+I12+I13+I14+I15+I16</f>
        <v>97191087</v>
      </c>
      <c r="J17" s="549"/>
    </row>
    <row r="18" spans="1:10" ht="12.75" customHeight="1">
      <c r="A18" s="52" t="s">
        <v>15</v>
      </c>
      <c r="B18" s="64" t="s">
        <v>135</v>
      </c>
      <c r="C18" s="268">
        <f>+C19+C20+C21+C22+C23</f>
        <v>0</v>
      </c>
      <c r="D18" s="268">
        <f>+D19+D20+D21+D22+D23</f>
        <v>0</v>
      </c>
      <c r="E18" s="268">
        <f>+E19+E20+E21+E22+E23</f>
        <v>0</v>
      </c>
      <c r="F18" s="60" t="s">
        <v>109</v>
      </c>
      <c r="G18" s="262"/>
      <c r="H18" s="262"/>
      <c r="I18" s="279">
        <f t="shared" si="1"/>
        <v>0</v>
      </c>
      <c r="J18" s="549"/>
    </row>
    <row r="19" spans="1:10" ht="12.75" customHeight="1">
      <c r="A19" s="54" t="s">
        <v>16</v>
      </c>
      <c r="B19" s="65" t="s">
        <v>124</v>
      </c>
      <c r="C19" s="264"/>
      <c r="D19" s="264"/>
      <c r="E19" s="269">
        <f aca="true" t="shared" si="2" ref="E19:E29">C19+D19</f>
        <v>0</v>
      </c>
      <c r="F19" s="60" t="s">
        <v>112</v>
      </c>
      <c r="G19" s="264"/>
      <c r="H19" s="264"/>
      <c r="I19" s="276">
        <f t="shared" si="1"/>
        <v>0</v>
      </c>
      <c r="J19" s="549"/>
    </row>
    <row r="20" spans="1:10" ht="12.75" customHeight="1">
      <c r="A20" s="52" t="s">
        <v>17</v>
      </c>
      <c r="B20" s="65" t="s">
        <v>125</v>
      </c>
      <c r="C20" s="264"/>
      <c r="D20" s="264"/>
      <c r="E20" s="269">
        <f t="shared" si="2"/>
        <v>0</v>
      </c>
      <c r="F20" s="60" t="s">
        <v>85</v>
      </c>
      <c r="G20" s="264"/>
      <c r="H20" s="264"/>
      <c r="I20" s="276">
        <f t="shared" si="1"/>
        <v>0</v>
      </c>
      <c r="J20" s="549"/>
    </row>
    <row r="21" spans="1:10" ht="12.75" customHeight="1">
      <c r="A21" s="54" t="s">
        <v>18</v>
      </c>
      <c r="B21" s="65" t="s">
        <v>126</v>
      </c>
      <c r="C21" s="264"/>
      <c r="D21" s="264"/>
      <c r="E21" s="269">
        <f t="shared" si="2"/>
        <v>0</v>
      </c>
      <c r="F21" s="60" t="s">
        <v>86</v>
      </c>
      <c r="G21" s="264"/>
      <c r="H21" s="264"/>
      <c r="I21" s="276">
        <f t="shared" si="1"/>
        <v>0</v>
      </c>
      <c r="J21" s="549"/>
    </row>
    <row r="22" spans="1:10" ht="12.75" customHeight="1">
      <c r="A22" s="52" t="s">
        <v>19</v>
      </c>
      <c r="B22" s="65" t="s">
        <v>127</v>
      </c>
      <c r="C22" s="264"/>
      <c r="D22" s="264"/>
      <c r="E22" s="269">
        <f t="shared" si="2"/>
        <v>0</v>
      </c>
      <c r="F22" s="59" t="s">
        <v>123</v>
      </c>
      <c r="G22" s="264"/>
      <c r="H22" s="264"/>
      <c r="I22" s="276">
        <f t="shared" si="1"/>
        <v>0</v>
      </c>
      <c r="J22" s="549"/>
    </row>
    <row r="23" spans="1:10" ht="12.75" customHeight="1">
      <c r="A23" s="54" t="s">
        <v>20</v>
      </c>
      <c r="B23" s="66" t="s">
        <v>128</v>
      </c>
      <c r="C23" s="264"/>
      <c r="D23" s="264"/>
      <c r="E23" s="269">
        <f t="shared" si="2"/>
        <v>0</v>
      </c>
      <c r="F23" s="60" t="s">
        <v>113</v>
      </c>
      <c r="G23" s="264"/>
      <c r="H23" s="264"/>
      <c r="I23" s="276">
        <f t="shared" si="1"/>
        <v>0</v>
      </c>
      <c r="J23" s="549"/>
    </row>
    <row r="24" spans="1:10" ht="12.75" customHeight="1">
      <c r="A24" s="52" t="s">
        <v>21</v>
      </c>
      <c r="B24" s="67" t="s">
        <v>129</v>
      </c>
      <c r="C24" s="270">
        <f>+C25+C26+C27+C28+C29</f>
        <v>0</v>
      </c>
      <c r="D24" s="270">
        <f>+D25+D26+D27+D28+D29</f>
        <v>0</v>
      </c>
      <c r="E24" s="270">
        <f>+E25+E26+E27+E28+E29</f>
        <v>0</v>
      </c>
      <c r="F24" s="68" t="s">
        <v>111</v>
      </c>
      <c r="G24" s="264"/>
      <c r="H24" s="264"/>
      <c r="I24" s="276">
        <f t="shared" si="1"/>
        <v>0</v>
      </c>
      <c r="J24" s="549"/>
    </row>
    <row r="25" spans="1:10" ht="12.75" customHeight="1">
      <c r="A25" s="54" t="s">
        <v>22</v>
      </c>
      <c r="B25" s="66" t="s">
        <v>130</v>
      </c>
      <c r="C25" s="264"/>
      <c r="D25" s="264"/>
      <c r="E25" s="269">
        <f t="shared" si="2"/>
        <v>0</v>
      </c>
      <c r="F25" s="68" t="s">
        <v>272</v>
      </c>
      <c r="G25" s="264"/>
      <c r="H25" s="264"/>
      <c r="I25" s="276">
        <f t="shared" si="1"/>
        <v>0</v>
      </c>
      <c r="J25" s="549"/>
    </row>
    <row r="26" spans="1:10" ht="12.75" customHeight="1">
      <c r="A26" s="52" t="s">
        <v>23</v>
      </c>
      <c r="B26" s="66" t="s">
        <v>131</v>
      </c>
      <c r="C26" s="264"/>
      <c r="D26" s="264"/>
      <c r="E26" s="269">
        <f t="shared" si="2"/>
        <v>0</v>
      </c>
      <c r="F26" s="63"/>
      <c r="G26" s="264"/>
      <c r="H26" s="264"/>
      <c r="I26" s="276">
        <f t="shared" si="1"/>
        <v>0</v>
      </c>
      <c r="J26" s="549"/>
    </row>
    <row r="27" spans="1:10" ht="12.75" customHeight="1">
      <c r="A27" s="54" t="s">
        <v>24</v>
      </c>
      <c r="B27" s="65" t="s">
        <v>132</v>
      </c>
      <c r="C27" s="264"/>
      <c r="D27" s="264"/>
      <c r="E27" s="269">
        <f t="shared" si="2"/>
        <v>0</v>
      </c>
      <c r="F27" s="23"/>
      <c r="G27" s="264"/>
      <c r="H27" s="264"/>
      <c r="I27" s="276">
        <f t="shared" si="1"/>
        <v>0</v>
      </c>
      <c r="J27" s="549"/>
    </row>
    <row r="28" spans="1:10" ht="12.75" customHeight="1">
      <c r="A28" s="52" t="s">
        <v>25</v>
      </c>
      <c r="B28" s="69" t="s">
        <v>133</v>
      </c>
      <c r="C28" s="264"/>
      <c r="D28" s="264"/>
      <c r="E28" s="269">
        <f t="shared" si="2"/>
        <v>0</v>
      </c>
      <c r="F28" s="12"/>
      <c r="G28" s="264"/>
      <c r="H28" s="264"/>
      <c r="I28" s="276">
        <f t="shared" si="1"/>
        <v>0</v>
      </c>
      <c r="J28" s="549"/>
    </row>
    <row r="29" spans="1:10" ht="12.75" customHeight="1" thickBot="1">
      <c r="A29" s="54" t="s">
        <v>26</v>
      </c>
      <c r="B29" s="70" t="s">
        <v>134</v>
      </c>
      <c r="C29" s="264"/>
      <c r="D29" s="264"/>
      <c r="E29" s="269">
        <f t="shared" si="2"/>
        <v>0</v>
      </c>
      <c r="F29" s="23"/>
      <c r="G29" s="264"/>
      <c r="H29" s="264"/>
      <c r="I29" s="276">
        <f t="shared" si="1"/>
        <v>0</v>
      </c>
      <c r="J29" s="549"/>
    </row>
    <row r="30" spans="1:10" ht="21.75" customHeight="1" thickBot="1">
      <c r="A30" s="57" t="s">
        <v>27</v>
      </c>
      <c r="B30" s="25" t="s">
        <v>269</v>
      </c>
      <c r="C30" s="267">
        <f>+C18+C24</f>
        <v>0</v>
      </c>
      <c r="D30" s="267">
        <f>+D18+D24</f>
        <v>0</v>
      </c>
      <c r="E30" s="267">
        <f>+E18+E24</f>
        <v>0</v>
      </c>
      <c r="F30" s="25" t="s">
        <v>273</v>
      </c>
      <c r="G30" s="267">
        <f>SUM(G18:G29)</f>
        <v>0</v>
      </c>
      <c r="H30" s="267">
        <f>SUM(H18:H29)</f>
        <v>0</v>
      </c>
      <c r="I30" s="271">
        <f>SUM(I18:I29)</f>
        <v>0</v>
      </c>
      <c r="J30" s="549"/>
    </row>
    <row r="31" spans="1:10" ht="13.5" thickBot="1">
      <c r="A31" s="57" t="s">
        <v>28</v>
      </c>
      <c r="B31" s="62" t="s">
        <v>274</v>
      </c>
      <c r="C31" s="267">
        <f>+C17+C30</f>
        <v>9000000</v>
      </c>
      <c r="D31" s="267">
        <f>+D17+D30</f>
        <v>6861269</v>
      </c>
      <c r="E31" s="271">
        <f>+E17+E30</f>
        <v>15861269</v>
      </c>
      <c r="F31" s="62" t="s">
        <v>275</v>
      </c>
      <c r="G31" s="267">
        <f>+G17+G30</f>
        <v>84106965</v>
      </c>
      <c r="H31" s="267">
        <f>+H17+H30</f>
        <v>13084122</v>
      </c>
      <c r="I31" s="271">
        <f>+I17+I30</f>
        <v>97191087</v>
      </c>
      <c r="J31" s="549"/>
    </row>
    <row r="32" spans="1:10" ht="15" thickBot="1">
      <c r="A32" s="57" t="s">
        <v>29</v>
      </c>
      <c r="B32" s="62" t="s">
        <v>87</v>
      </c>
      <c r="C32" s="272"/>
      <c r="D32" s="272"/>
      <c r="E32" s="273"/>
      <c r="F32" s="62" t="s">
        <v>88</v>
      </c>
      <c r="G32" s="267" t="str">
        <f>IF(C17-G17&gt;0,C17-G17,"-")</f>
        <v>-</v>
      </c>
      <c r="H32" s="267"/>
      <c r="I32" s="271" t="str">
        <f>IF(E17-I17&gt;0,E17-I17,"-")</f>
        <v>-</v>
      </c>
      <c r="J32" s="549"/>
    </row>
    <row r="33" spans="1:10" ht="15" thickBot="1">
      <c r="A33" s="57" t="s">
        <v>30</v>
      </c>
      <c r="B33" s="62" t="s">
        <v>426</v>
      </c>
      <c r="C33" s="272"/>
      <c r="D33" s="272"/>
      <c r="E33" s="272"/>
      <c r="F33" s="62" t="s">
        <v>427</v>
      </c>
      <c r="G33" s="267" t="str">
        <f>IF(C31-G31&gt;0,C31-G31,"-")</f>
        <v>-</v>
      </c>
      <c r="H33" s="267"/>
      <c r="I33" s="203" t="str">
        <f>IF(E31-I31&gt;0,E31-I31,"-")</f>
        <v>-</v>
      </c>
      <c r="J33" s="549"/>
    </row>
  </sheetData>
  <sheetProtection/>
  <mergeCells count="2">
    <mergeCell ref="A3:A4"/>
    <mergeCell ref="J1:J33"/>
  </mergeCells>
  <printOptions horizontalCentered="1"/>
  <pageMargins left="0.7874015748031497" right="0.7874015748031497" top="0.4724409448818898" bottom="0.7874015748031497" header="0.4724409448818898" footer="0.7874015748031497"/>
  <pageSetup horizontalDpi="600" verticalDpi="600" orientation="landscape" paperSize="9" scale="72" r:id="rId1"/>
  <headerFooter alignWithMargins="0">
    <oddHeader>&amp;R2.2. melléklet a ../2020.(II.25.) önkormányzati rendelet-tervezethez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38"/>
  <sheetViews>
    <sheetView zoomScale="120" zoomScaleNormal="120" zoomScalePageLayoutView="0" workbookViewId="0" topLeftCell="A1">
      <selection activeCell="G20" sqref="G20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113" t="s">
        <v>421</v>
      </c>
      <c r="B1" s="33"/>
      <c r="C1" s="33"/>
      <c r="D1" s="33"/>
      <c r="E1" s="114" t="s">
        <v>84</v>
      </c>
    </row>
    <row r="2" spans="1:5" ht="12.75">
      <c r="A2" s="33"/>
      <c r="B2" s="33"/>
      <c r="C2" s="33"/>
      <c r="D2" s="33"/>
      <c r="E2" s="33"/>
    </row>
    <row r="3" spans="1:5" ht="12.75">
      <c r="A3" s="115"/>
      <c r="B3" s="116"/>
      <c r="C3" s="115"/>
      <c r="D3" s="117"/>
      <c r="E3" s="116"/>
    </row>
    <row r="4" spans="1:5" ht="15.75">
      <c r="A4" s="35" t="str">
        <f>+RM_ÖSSZEFÜGGÉSEK!A6</f>
        <v>2019. évi eredeti előirányzat BEVÉTELEK</v>
      </c>
      <c r="B4" s="118"/>
      <c r="C4" s="119"/>
      <c r="D4" s="117"/>
      <c r="E4" s="116"/>
    </row>
    <row r="5" spans="1:5" ht="12.75">
      <c r="A5" s="115"/>
      <c r="B5" s="116"/>
      <c r="C5" s="115"/>
      <c r="D5" s="117"/>
      <c r="E5" s="116"/>
    </row>
    <row r="6" spans="1:5" ht="12.75">
      <c r="A6" s="115" t="s">
        <v>390</v>
      </c>
      <c r="B6" s="116">
        <f>+'RM_1.1.sz.mell.'!C68</f>
        <v>320321997</v>
      </c>
      <c r="C6" s="115" t="s">
        <v>370</v>
      </c>
      <c r="D6" s="117">
        <f>+'RM_2.1.sz.mell.'!C18+'RM_2.2.sz.mell.'!C17</f>
        <v>320321997</v>
      </c>
      <c r="E6" s="116">
        <f>+B6-D6</f>
        <v>0</v>
      </c>
    </row>
    <row r="7" spans="1:5" ht="12.75">
      <c r="A7" s="115" t="s">
        <v>406</v>
      </c>
      <c r="B7" s="116">
        <f>+'RM_1.1.sz.mell.'!C92</f>
        <v>165206404</v>
      </c>
      <c r="C7" s="115" t="s">
        <v>376</v>
      </c>
      <c r="D7" s="117">
        <f>+'RM_2.1.sz.mell.'!C29+'RM_2.2.sz.mell.'!C30</f>
        <v>165206404</v>
      </c>
      <c r="E7" s="116">
        <f>+B7-D7</f>
        <v>0</v>
      </c>
    </row>
    <row r="8" spans="1:5" ht="12.75">
      <c r="A8" s="115" t="s">
        <v>407</v>
      </c>
      <c r="B8" s="116">
        <f>+'RM_1.1.sz.mell.'!C93</f>
        <v>485528401</v>
      </c>
      <c r="C8" s="115" t="s">
        <v>377</v>
      </c>
      <c r="D8" s="117">
        <f>+'RM_2.1.sz.mell.'!C30+'RM_2.2.sz.mell.'!C31</f>
        <v>485528401</v>
      </c>
      <c r="E8" s="116">
        <f>+B8-D8</f>
        <v>0</v>
      </c>
    </row>
    <row r="9" spans="1:5" ht="12.75">
      <c r="A9" s="115"/>
      <c r="B9" s="116"/>
      <c r="C9" s="115"/>
      <c r="D9" s="117"/>
      <c r="E9" s="116"/>
    </row>
    <row r="10" spans="1:5" ht="15.75">
      <c r="A10" s="35" t="str">
        <f>+RM_ÖSSZEFÜGGÉSEK!A13</f>
        <v>2019. évi előirányzat módosítások BEVÉTELEK</v>
      </c>
      <c r="B10" s="118"/>
      <c r="C10" s="119"/>
      <c r="D10" s="117"/>
      <c r="E10" s="116"/>
    </row>
    <row r="11" spans="1:5" ht="12.75">
      <c r="A11" s="115"/>
      <c r="B11" s="116"/>
      <c r="C11" s="115"/>
      <c r="D11" s="117"/>
      <c r="E11" s="116"/>
    </row>
    <row r="12" spans="1:5" ht="12.75">
      <c r="A12" s="115" t="s">
        <v>391</v>
      </c>
      <c r="B12" s="116">
        <f>+'RM_1.1.sz.mell.'!J68</f>
        <v>40364993</v>
      </c>
      <c r="C12" s="115" t="s">
        <v>371</v>
      </c>
      <c r="D12" s="117">
        <f>+'RM_2.1.sz.mell.'!D18+'RM_2.2.sz.mell.'!D17</f>
        <v>40364993</v>
      </c>
      <c r="E12" s="116">
        <f>+B12-D12</f>
        <v>0</v>
      </c>
    </row>
    <row r="13" spans="1:5" ht="12.75">
      <c r="A13" s="115" t="s">
        <v>392</v>
      </c>
      <c r="B13" s="116">
        <f>+'RM_1.1.sz.mell.'!J92</f>
        <v>8341531</v>
      </c>
      <c r="C13" s="115" t="s">
        <v>378</v>
      </c>
      <c r="D13" s="117">
        <f>+'RM_2.1.sz.mell.'!D29+'RM_2.2.sz.mell.'!D30</f>
        <v>8341531</v>
      </c>
      <c r="E13" s="116">
        <f>+B13-D13</f>
        <v>0</v>
      </c>
    </row>
    <row r="14" spans="1:5" ht="12.75">
      <c r="A14" s="115" t="s">
        <v>393</v>
      </c>
      <c r="B14" s="116">
        <f>+'RM_1.1.sz.mell.'!J93</f>
        <v>48706524</v>
      </c>
      <c r="C14" s="115" t="s">
        <v>379</v>
      </c>
      <c r="D14" s="117">
        <f>+'RM_2.1.sz.mell.'!D30+'RM_2.2.sz.mell.'!D31</f>
        <v>48706524</v>
      </c>
      <c r="E14" s="116">
        <f>+B14-D14</f>
        <v>0</v>
      </c>
    </row>
    <row r="15" spans="1:5" ht="12.75">
      <c r="A15" s="115"/>
      <c r="B15" s="116"/>
      <c r="C15" s="115"/>
      <c r="D15" s="117"/>
      <c r="E15" s="116"/>
    </row>
    <row r="16" spans="1:5" ht="14.25">
      <c r="A16" s="120" t="str">
        <f>+RM_ÖSSZEFÜGGÉSEK!A19</f>
        <v>2019. módosítás utáni módosított előrirányzatok BEVÉTELEK</v>
      </c>
      <c r="B16" s="34"/>
      <c r="C16" s="119"/>
      <c r="D16" s="117"/>
      <c r="E16" s="116"/>
    </row>
    <row r="17" spans="1:5" ht="12.75">
      <c r="A17" s="115"/>
      <c r="B17" s="116"/>
      <c r="C17" s="115"/>
      <c r="D17" s="117"/>
      <c r="E17" s="116"/>
    </row>
    <row r="18" spans="1:5" ht="12.75">
      <c r="A18" s="115" t="s">
        <v>394</v>
      </c>
      <c r="B18" s="116">
        <f>+'RM_1.1.sz.mell.'!K68</f>
        <v>360686990</v>
      </c>
      <c r="C18" s="115" t="s">
        <v>372</v>
      </c>
      <c r="D18" s="117">
        <f>+'RM_2.1.sz.mell.'!E18+'RM_2.2.sz.mell.'!E17</f>
        <v>360686990</v>
      </c>
      <c r="E18" s="116">
        <f>+B18-D18</f>
        <v>0</v>
      </c>
    </row>
    <row r="19" spans="1:5" ht="12.75">
      <c r="A19" s="115" t="s">
        <v>395</v>
      </c>
      <c r="B19" s="116">
        <f>+'RM_1.1.sz.mell.'!K92</f>
        <v>173547935</v>
      </c>
      <c r="C19" s="115" t="s">
        <v>380</v>
      </c>
      <c r="D19" s="117">
        <f>+'RM_2.1.sz.mell.'!E29+'RM_2.2.sz.mell.'!E30</f>
        <v>173547935</v>
      </c>
      <c r="E19" s="116">
        <f>+B19-D19</f>
        <v>0</v>
      </c>
    </row>
    <row r="20" spans="1:5" ht="12.75">
      <c r="A20" s="115" t="s">
        <v>396</v>
      </c>
      <c r="B20" s="116">
        <f>+'RM_1.1.sz.mell.'!K93</f>
        <v>534234925</v>
      </c>
      <c r="C20" s="115" t="s">
        <v>381</v>
      </c>
      <c r="D20" s="117">
        <f>+'RM_2.1.sz.mell.'!E30+'RM_2.2.sz.mell.'!E31</f>
        <v>534234925</v>
      </c>
      <c r="E20" s="116">
        <f>+B20-D20</f>
        <v>0</v>
      </c>
    </row>
    <row r="21" spans="1:5" ht="12.75">
      <c r="A21" s="115"/>
      <c r="B21" s="116"/>
      <c r="C21" s="115"/>
      <c r="D21" s="117"/>
      <c r="E21" s="116"/>
    </row>
    <row r="22" spans="1:5" ht="15.75">
      <c r="A22" s="35" t="str">
        <f>+RM_ÖSSZEFÜGGÉSEK!A25</f>
        <v>2019. évi eredeti előirányzat KIADÁSOK</v>
      </c>
      <c r="B22" s="118"/>
      <c r="C22" s="119"/>
      <c r="D22" s="117"/>
      <c r="E22" s="116"/>
    </row>
    <row r="23" spans="1:5" ht="12.75">
      <c r="A23" s="115"/>
      <c r="B23" s="116"/>
      <c r="C23" s="115"/>
      <c r="D23" s="117"/>
      <c r="E23" s="116"/>
    </row>
    <row r="24" spans="1:5" ht="12.75">
      <c r="A24" s="115" t="s">
        <v>408</v>
      </c>
      <c r="B24" s="116">
        <f>+'RM_1.1.sz.mell.'!C135</f>
        <v>479262718</v>
      </c>
      <c r="C24" s="115" t="s">
        <v>373</v>
      </c>
      <c r="D24" s="117">
        <f>+'RM_2.1.sz.mell.'!G18+'RM_2.2.sz.mell.'!G17</f>
        <v>479262628</v>
      </c>
      <c r="E24" s="116">
        <f>+B24-D24</f>
        <v>90</v>
      </c>
    </row>
    <row r="25" spans="1:5" ht="12.75">
      <c r="A25" s="115" t="s">
        <v>398</v>
      </c>
      <c r="B25" s="116">
        <f>+'RM_1.1.sz.mell.'!C160</f>
        <v>6265683</v>
      </c>
      <c r="C25" s="115" t="s">
        <v>382</v>
      </c>
      <c r="D25" s="117">
        <f>+'RM_2.1.sz.mell.'!G29+'RM_2.2.sz.mell.'!G30</f>
        <v>6265683</v>
      </c>
      <c r="E25" s="116">
        <f>+B25-D25</f>
        <v>0</v>
      </c>
    </row>
    <row r="26" spans="1:5" ht="12.75">
      <c r="A26" s="115" t="s">
        <v>399</v>
      </c>
      <c r="B26" s="116">
        <f>+'RM_1.1.sz.mell.'!C161</f>
        <v>485528401</v>
      </c>
      <c r="C26" s="115" t="s">
        <v>383</v>
      </c>
      <c r="D26" s="117">
        <f>+'RM_2.1.sz.mell.'!G30+'RM_2.2.sz.mell.'!G31</f>
        <v>485528311</v>
      </c>
      <c r="E26" s="116">
        <f>+B26-D26</f>
        <v>90</v>
      </c>
    </row>
    <row r="27" spans="1:5" ht="12.75">
      <c r="A27" s="115"/>
      <c r="B27" s="116"/>
      <c r="C27" s="115"/>
      <c r="D27" s="117"/>
      <c r="E27" s="116"/>
    </row>
    <row r="28" spans="1:5" ht="15.75">
      <c r="A28" s="35" t="str">
        <f>+RM_ÖSSZEFÜGGÉSEK!A31</f>
        <v>2019. évi előirányzat módosítások KIADÁSOK</v>
      </c>
      <c r="B28" s="118"/>
      <c r="C28" s="119"/>
      <c r="D28" s="117"/>
      <c r="E28" s="116"/>
    </row>
    <row r="29" spans="1:5" ht="12.75">
      <c r="A29" s="115"/>
      <c r="B29" s="116"/>
      <c r="C29" s="115"/>
      <c r="D29" s="117"/>
      <c r="E29" s="116"/>
    </row>
    <row r="30" spans="1:5" ht="12.75">
      <c r="A30" s="115" t="s">
        <v>400</v>
      </c>
      <c r="B30" s="116">
        <f>+'RM_1.1.sz.mell.'!J135</f>
        <v>48706614</v>
      </c>
      <c r="C30" s="115" t="s">
        <v>374</v>
      </c>
      <c r="D30" s="117">
        <f>+'RM_2.1.sz.mell.'!H18+'RM_2.2.sz.mell.'!H17</f>
        <v>48706614</v>
      </c>
      <c r="E30" s="116">
        <f>+B30-D30</f>
        <v>0</v>
      </c>
    </row>
    <row r="31" spans="1:5" ht="12.75">
      <c r="A31" s="115" t="s">
        <v>401</v>
      </c>
      <c r="B31" s="116">
        <f>+'RM_1.1.sz.mell.'!J160</f>
        <v>0</v>
      </c>
      <c r="C31" s="115" t="s">
        <v>384</v>
      </c>
      <c r="D31" s="117">
        <f>+'RM_2.1.sz.mell.'!H29+'RM_2.2.sz.mell.'!H30</f>
        <v>0</v>
      </c>
      <c r="E31" s="116">
        <f>+B31-D31</f>
        <v>0</v>
      </c>
    </row>
    <row r="32" spans="1:5" ht="12.75">
      <c r="A32" s="115" t="s">
        <v>402</v>
      </c>
      <c r="B32" s="116">
        <f>+'RM_1.1.sz.mell.'!J161</f>
        <v>48706614</v>
      </c>
      <c r="C32" s="115" t="s">
        <v>385</v>
      </c>
      <c r="D32" s="117">
        <f>+'RM_2.1.sz.mell.'!H30+'RM_2.2.sz.mell.'!H31</f>
        <v>48706614</v>
      </c>
      <c r="E32" s="116">
        <f>+B32-D32</f>
        <v>0</v>
      </c>
    </row>
    <row r="33" spans="1:5" ht="12.75">
      <c r="A33" s="115"/>
      <c r="B33" s="116"/>
      <c r="C33" s="115"/>
      <c r="D33" s="117"/>
      <c r="E33" s="116"/>
    </row>
    <row r="34" spans="1:5" ht="15.75">
      <c r="A34" s="121" t="str">
        <f>+RM_ÖSSZEFÜGGÉSEK!A37</f>
        <v>2019. módosítás utáni módosított előirányzatok KIADÁSOK</v>
      </c>
      <c r="B34" s="118"/>
      <c r="C34" s="119"/>
      <c r="D34" s="117"/>
      <c r="E34" s="116"/>
    </row>
    <row r="35" spans="1:5" ht="12.75">
      <c r="A35" s="115"/>
      <c r="B35" s="116"/>
      <c r="C35" s="115"/>
      <c r="D35" s="117"/>
      <c r="E35" s="116"/>
    </row>
    <row r="36" spans="1:5" ht="12.75">
      <c r="A36" s="115" t="s">
        <v>403</v>
      </c>
      <c r="B36" s="116">
        <f>+'RM_1.1.sz.mell.'!K135</f>
        <v>527969242</v>
      </c>
      <c r="C36" s="115" t="s">
        <v>375</v>
      </c>
      <c r="D36" s="117">
        <f>+'RM_2.1.sz.mell.'!I18+'RM_2.2.sz.mell.'!I17</f>
        <v>527969242</v>
      </c>
      <c r="E36" s="116">
        <f>+B36-D36</f>
        <v>0</v>
      </c>
    </row>
    <row r="37" spans="1:5" ht="12.75">
      <c r="A37" s="115" t="s">
        <v>404</v>
      </c>
      <c r="B37" s="116">
        <f>+'RM_1.1.sz.mell.'!K160</f>
        <v>6265683</v>
      </c>
      <c r="C37" s="115" t="s">
        <v>386</v>
      </c>
      <c r="D37" s="117">
        <f>+'RM_2.1.sz.mell.'!I29+'RM_2.2.sz.mell.'!I30</f>
        <v>6265683</v>
      </c>
      <c r="E37" s="116">
        <f>+B37-D37</f>
        <v>0</v>
      </c>
    </row>
    <row r="38" spans="1:5" ht="12.75">
      <c r="A38" s="115" t="s">
        <v>409</v>
      </c>
      <c r="B38" s="116">
        <f>+'RM_1.1.sz.mell.'!K161</f>
        <v>534234925</v>
      </c>
      <c r="C38" s="115" t="s">
        <v>387</v>
      </c>
      <c r="D38" s="117">
        <f>+'RM_2.1.sz.mell.'!I30+'RM_2.2.sz.mell.'!I31</f>
        <v>534234925</v>
      </c>
      <c r="E38" s="116">
        <f>+B38-D38</f>
        <v>0</v>
      </c>
    </row>
  </sheetData>
  <sheetProtection sheet="1"/>
  <conditionalFormatting sqref="E3:E15">
    <cfRule type="cellIs" priority="2" dxfId="2" operator="notEqual" stopIfTrue="1">
      <formula>0</formula>
    </cfRule>
  </conditionalFormatting>
  <conditionalFormatting sqref="E3:E38">
    <cfRule type="cellIs" priority="1" dxfId="2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I25"/>
  <sheetViews>
    <sheetView zoomScale="120" zoomScaleNormal="120" workbookViewId="0" topLeftCell="A1">
      <selection activeCell="L10" sqref="L10"/>
    </sheetView>
  </sheetViews>
  <sheetFormatPr defaultColWidth="9.00390625" defaultRowHeight="12.75"/>
  <cols>
    <col min="1" max="1" width="38.875" style="10" customWidth="1"/>
    <col min="2" max="8" width="15.875" style="9" customWidth="1"/>
    <col min="9" max="9" width="15.875" style="16" customWidth="1"/>
    <col min="10" max="11" width="12.875" style="9" customWidth="1"/>
    <col min="12" max="12" width="13.875" style="9" customWidth="1"/>
    <col min="13" max="16384" width="9.375" style="9" customWidth="1"/>
  </cols>
  <sheetData>
    <row r="1" spans="3:9" ht="15">
      <c r="C1" s="552" t="s">
        <v>580</v>
      </c>
      <c r="D1" s="553"/>
      <c r="E1" s="553"/>
      <c r="F1" s="553"/>
      <c r="G1" s="553"/>
      <c r="H1" s="553"/>
      <c r="I1" s="553"/>
    </row>
    <row r="3" spans="1:9" ht="25.5" customHeight="1">
      <c r="A3" s="551" t="s">
        <v>444</v>
      </c>
      <c r="B3" s="551"/>
      <c r="C3" s="551"/>
      <c r="D3" s="551"/>
      <c r="E3" s="551"/>
      <c r="F3" s="551"/>
      <c r="G3" s="551"/>
      <c r="H3" s="551"/>
      <c r="I3" s="551"/>
    </row>
    <row r="4" spans="1:9" ht="22.5" customHeight="1" thickBot="1">
      <c r="A4" s="28"/>
      <c r="B4" s="16"/>
      <c r="C4" s="16"/>
      <c r="D4" s="16"/>
      <c r="E4" s="16"/>
      <c r="F4" s="16"/>
      <c r="G4" s="16"/>
      <c r="H4" s="16"/>
      <c r="I4" s="13" t="str">
        <f>'RM_2.2.sz.mell.'!I2</f>
        <v>Forintban!</v>
      </c>
    </row>
    <row r="5" spans="1:9" s="11" customFormat="1" ht="44.25" customHeight="1" thickBot="1">
      <c r="A5" s="29" t="s">
        <v>42</v>
      </c>
      <c r="B5" s="258" t="s">
        <v>43</v>
      </c>
      <c r="C5" s="258" t="s">
        <v>44</v>
      </c>
      <c r="D5" s="258" t="str">
        <f>+CONCATENATE("Felhasználás   ",LEFT(RM_ÖSSZEFÜGGÉSEK!A6,4)-1,". XII. 31-ig")</f>
        <v>Felhasználás   2018. XII. 31-ig</v>
      </c>
      <c r="E5" s="258" t="str">
        <f>+CONCATENATE(LEFT(RM_ÖSSZEFÜGGÉSEK!A6,4),". évi",CHAR(10),"eredeti előirányzat")</f>
        <v>2019. évi
eredeti előirányzat</v>
      </c>
      <c r="F5" s="145" t="s">
        <v>448</v>
      </c>
      <c r="G5" s="145" t="s">
        <v>572</v>
      </c>
      <c r="H5" s="145" t="s">
        <v>574</v>
      </c>
      <c r="I5" s="146" t="s">
        <v>575</v>
      </c>
    </row>
    <row r="6" spans="1:9" s="16" customFormat="1" ht="12" customHeight="1" thickBot="1">
      <c r="A6" s="14" t="s">
        <v>343</v>
      </c>
      <c r="B6" s="15" t="s">
        <v>344</v>
      </c>
      <c r="C6" s="15" t="s">
        <v>345</v>
      </c>
      <c r="D6" s="15" t="s">
        <v>347</v>
      </c>
      <c r="E6" s="15" t="s">
        <v>346</v>
      </c>
      <c r="F6" s="15" t="s">
        <v>348</v>
      </c>
      <c r="G6" s="15" t="s">
        <v>349</v>
      </c>
      <c r="H6" s="147" t="s">
        <v>433</v>
      </c>
      <c r="I6" s="148" t="s">
        <v>432</v>
      </c>
    </row>
    <row r="7" spans="1:9" ht="15.75" customHeight="1">
      <c r="A7" s="103" t="s">
        <v>540</v>
      </c>
      <c r="B7" s="405">
        <v>10895965</v>
      </c>
      <c r="C7" s="406"/>
      <c r="D7" s="405"/>
      <c r="E7" s="405">
        <v>10895965</v>
      </c>
      <c r="F7" s="405"/>
      <c r="G7" s="405"/>
      <c r="H7" s="405">
        <f>F7+G7</f>
        <v>0</v>
      </c>
      <c r="I7" s="407">
        <f>E7+H7</f>
        <v>10895965</v>
      </c>
    </row>
    <row r="8" spans="1:9" ht="15.75" customHeight="1">
      <c r="A8" s="103" t="s">
        <v>541</v>
      </c>
      <c r="B8" s="405">
        <v>3000000</v>
      </c>
      <c r="C8" s="406"/>
      <c r="D8" s="405"/>
      <c r="E8" s="405">
        <v>3000000</v>
      </c>
      <c r="F8" s="405"/>
      <c r="G8" s="405"/>
      <c r="H8" s="405">
        <f>F8+G8</f>
        <v>0</v>
      </c>
      <c r="I8" s="407">
        <f>E8+H8</f>
        <v>3000000</v>
      </c>
    </row>
    <row r="9" spans="1:9" ht="15.75" customHeight="1">
      <c r="A9" s="103" t="s">
        <v>542</v>
      </c>
      <c r="B9" s="405">
        <v>956000</v>
      </c>
      <c r="C9" s="406"/>
      <c r="D9" s="405"/>
      <c r="E9" s="405">
        <v>956000</v>
      </c>
      <c r="F9" s="405"/>
      <c r="G9" s="405"/>
      <c r="H9" s="405">
        <f aca="true" t="shared" si="0" ref="H9:H24">F9+G9</f>
        <v>0</v>
      </c>
      <c r="I9" s="407">
        <f aca="true" t="shared" si="1" ref="I9:I24">E9+H9</f>
        <v>956000</v>
      </c>
    </row>
    <row r="10" spans="1:9" ht="15.75" customHeight="1">
      <c r="A10" s="104" t="s">
        <v>543</v>
      </c>
      <c r="B10" s="405">
        <v>500000</v>
      </c>
      <c r="C10" s="406"/>
      <c r="D10" s="405"/>
      <c r="E10" s="405">
        <v>500000</v>
      </c>
      <c r="F10" s="405">
        <v>-500000</v>
      </c>
      <c r="G10" s="405"/>
      <c r="H10" s="405">
        <f t="shared" si="0"/>
        <v>-500000</v>
      </c>
      <c r="I10" s="407">
        <f t="shared" si="1"/>
        <v>0</v>
      </c>
    </row>
    <row r="11" spans="1:9" ht="15.75" customHeight="1">
      <c r="A11" s="103" t="s">
        <v>544</v>
      </c>
      <c r="B11" s="405">
        <v>215000</v>
      </c>
      <c r="C11" s="406"/>
      <c r="D11" s="405"/>
      <c r="E11" s="405">
        <v>215000</v>
      </c>
      <c r="F11" s="405"/>
      <c r="G11" s="405"/>
      <c r="H11" s="405">
        <f t="shared" si="0"/>
        <v>0</v>
      </c>
      <c r="I11" s="407">
        <f t="shared" si="1"/>
        <v>215000</v>
      </c>
    </row>
    <row r="12" spans="1:9" ht="27.75" customHeight="1">
      <c r="A12" s="104" t="s">
        <v>561</v>
      </c>
      <c r="B12" s="405"/>
      <c r="C12" s="406"/>
      <c r="D12" s="405"/>
      <c r="E12" s="405"/>
      <c r="F12" s="405">
        <v>100000</v>
      </c>
      <c r="G12" s="405"/>
      <c r="H12" s="405">
        <f t="shared" si="0"/>
        <v>100000</v>
      </c>
      <c r="I12" s="407">
        <f t="shared" si="1"/>
        <v>100000</v>
      </c>
    </row>
    <row r="13" spans="1:9" ht="15.75" customHeight="1">
      <c r="A13" s="103" t="s">
        <v>562</v>
      </c>
      <c r="B13" s="405"/>
      <c r="C13" s="406"/>
      <c r="D13" s="405"/>
      <c r="E13" s="405"/>
      <c r="F13" s="405">
        <v>942500</v>
      </c>
      <c r="G13" s="405"/>
      <c r="H13" s="405">
        <f t="shared" si="0"/>
        <v>942500</v>
      </c>
      <c r="I13" s="407">
        <f t="shared" si="1"/>
        <v>942500</v>
      </c>
    </row>
    <row r="14" spans="1:9" ht="15.75" customHeight="1">
      <c r="A14" s="103" t="s">
        <v>563</v>
      </c>
      <c r="B14" s="405"/>
      <c r="C14" s="406"/>
      <c r="D14" s="405"/>
      <c r="E14" s="405"/>
      <c r="F14" s="405">
        <v>1495996</v>
      </c>
      <c r="G14" s="405">
        <v>1</v>
      </c>
      <c r="H14" s="405">
        <f t="shared" si="0"/>
        <v>1495997</v>
      </c>
      <c r="I14" s="407">
        <f t="shared" si="1"/>
        <v>1495997</v>
      </c>
    </row>
    <row r="15" spans="1:9" ht="15.75" customHeight="1">
      <c r="A15" s="103" t="s">
        <v>564</v>
      </c>
      <c r="B15" s="405"/>
      <c r="C15" s="406"/>
      <c r="D15" s="405"/>
      <c r="E15" s="405"/>
      <c r="F15" s="405">
        <v>752642</v>
      </c>
      <c r="G15" s="405"/>
      <c r="H15" s="405">
        <f t="shared" si="0"/>
        <v>752642</v>
      </c>
      <c r="I15" s="407">
        <f t="shared" si="1"/>
        <v>752642</v>
      </c>
    </row>
    <row r="16" spans="1:9" ht="15.75" customHeight="1">
      <c r="A16" s="103" t="s">
        <v>565</v>
      </c>
      <c r="B16" s="405"/>
      <c r="C16" s="406"/>
      <c r="D16" s="405"/>
      <c r="E16" s="405"/>
      <c r="F16" s="405">
        <v>388112</v>
      </c>
      <c r="G16" s="405"/>
      <c r="H16" s="405">
        <v>388112</v>
      </c>
      <c r="I16" s="407">
        <f t="shared" si="1"/>
        <v>388112</v>
      </c>
    </row>
    <row r="17" spans="1:9" ht="15.75" customHeight="1">
      <c r="A17" s="103" t="s">
        <v>566</v>
      </c>
      <c r="B17" s="405"/>
      <c r="C17" s="406"/>
      <c r="D17" s="405"/>
      <c r="E17" s="405"/>
      <c r="F17" s="405">
        <v>300000</v>
      </c>
      <c r="G17" s="405"/>
      <c r="H17" s="405">
        <f t="shared" si="0"/>
        <v>300000</v>
      </c>
      <c r="I17" s="407">
        <f t="shared" si="1"/>
        <v>300000</v>
      </c>
    </row>
    <row r="18" spans="1:9" ht="15.75" customHeight="1">
      <c r="A18" s="103" t="s">
        <v>571</v>
      </c>
      <c r="B18" s="405"/>
      <c r="C18" s="406"/>
      <c r="D18" s="405"/>
      <c r="E18" s="405"/>
      <c r="F18" s="405"/>
      <c r="G18" s="405">
        <v>2226574</v>
      </c>
      <c r="H18" s="405">
        <f t="shared" si="0"/>
        <v>2226574</v>
      </c>
      <c r="I18" s="407">
        <f t="shared" si="1"/>
        <v>2226574</v>
      </c>
    </row>
    <row r="19" spans="1:9" ht="15.75" customHeight="1">
      <c r="A19" s="103" t="s">
        <v>573</v>
      </c>
      <c r="B19" s="405"/>
      <c r="C19" s="406"/>
      <c r="D19" s="405"/>
      <c r="E19" s="405"/>
      <c r="F19" s="405"/>
      <c r="G19" s="405">
        <v>915500</v>
      </c>
      <c r="H19" s="405">
        <f t="shared" si="0"/>
        <v>915500</v>
      </c>
      <c r="I19" s="407">
        <f t="shared" si="1"/>
        <v>915500</v>
      </c>
    </row>
    <row r="20" spans="1:9" ht="15.75" customHeight="1">
      <c r="A20" s="103"/>
      <c r="B20" s="405"/>
      <c r="C20" s="406"/>
      <c r="D20" s="405"/>
      <c r="E20" s="405"/>
      <c r="F20" s="405"/>
      <c r="G20" s="405"/>
      <c r="H20" s="405">
        <f t="shared" si="0"/>
        <v>0</v>
      </c>
      <c r="I20" s="407">
        <f t="shared" si="1"/>
        <v>0</v>
      </c>
    </row>
    <row r="21" spans="1:9" ht="15.75" customHeight="1">
      <c r="A21" s="103"/>
      <c r="B21" s="405"/>
      <c r="C21" s="406"/>
      <c r="D21" s="405"/>
      <c r="E21" s="405"/>
      <c r="F21" s="405"/>
      <c r="G21" s="405"/>
      <c r="H21" s="405">
        <f t="shared" si="0"/>
        <v>0</v>
      </c>
      <c r="I21" s="407">
        <f t="shared" si="1"/>
        <v>0</v>
      </c>
    </row>
    <row r="22" spans="1:9" ht="15.75" customHeight="1">
      <c r="A22" s="103"/>
      <c r="B22" s="405"/>
      <c r="C22" s="406"/>
      <c r="D22" s="405"/>
      <c r="E22" s="405"/>
      <c r="F22" s="405"/>
      <c r="G22" s="405"/>
      <c r="H22" s="405">
        <f t="shared" si="0"/>
        <v>0</v>
      </c>
      <c r="I22" s="407">
        <f t="shared" si="1"/>
        <v>0</v>
      </c>
    </row>
    <row r="23" spans="1:9" ht="15.75" customHeight="1">
      <c r="A23" s="103"/>
      <c r="B23" s="405"/>
      <c r="C23" s="406"/>
      <c r="D23" s="405"/>
      <c r="E23" s="405"/>
      <c r="F23" s="405"/>
      <c r="G23" s="405"/>
      <c r="H23" s="405">
        <f t="shared" si="0"/>
        <v>0</v>
      </c>
      <c r="I23" s="407">
        <f t="shared" si="1"/>
        <v>0</v>
      </c>
    </row>
    <row r="24" spans="1:9" ht="15.75" customHeight="1" thickBot="1">
      <c r="A24" s="17"/>
      <c r="B24" s="408"/>
      <c r="C24" s="409"/>
      <c r="D24" s="408"/>
      <c r="E24" s="408"/>
      <c r="F24" s="408"/>
      <c r="G24" s="408"/>
      <c r="H24" s="405">
        <f t="shared" si="0"/>
        <v>0</v>
      </c>
      <c r="I24" s="410">
        <f t="shared" si="1"/>
        <v>0</v>
      </c>
    </row>
    <row r="25" spans="1:9" s="18" customFormat="1" ht="18" customHeight="1" thickBot="1">
      <c r="A25" s="31" t="s">
        <v>41</v>
      </c>
      <c r="B25" s="411">
        <f>SUM(B7:B24)</f>
        <v>15566965</v>
      </c>
      <c r="C25" s="412"/>
      <c r="D25" s="411">
        <f>SUM(D7:D24)</f>
        <v>0</v>
      </c>
      <c r="E25" s="411">
        <f>SUM(E7:E24)</f>
        <v>15566965</v>
      </c>
      <c r="F25" s="411">
        <v>3479250</v>
      </c>
      <c r="G25" s="411">
        <v>3142095</v>
      </c>
      <c r="H25" s="411">
        <f>SUM(H7:H24)</f>
        <v>6621325</v>
      </c>
      <c r="I25" s="413">
        <f>SUM(I7:I24)</f>
        <v>22188290</v>
      </c>
    </row>
  </sheetData>
  <sheetProtection/>
  <mergeCells count="2">
    <mergeCell ref="A3:I3"/>
    <mergeCell ref="C1:I1"/>
  </mergeCells>
  <printOptions horizontalCentered="1"/>
  <pageMargins left="0.3937007874015748" right="0.3937007874015748" top="1.0236220472440944" bottom="0.984251968503937" header="0.7874015748031497" footer="0.7874015748031497"/>
  <pageSetup horizontalDpi="300" verticalDpi="300" orientation="landscape" paperSize="9" scale="8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I25"/>
  <sheetViews>
    <sheetView zoomScale="120" zoomScaleNormal="120" workbookViewId="0" topLeftCell="A1">
      <selection activeCell="J4" sqref="J4"/>
    </sheetView>
  </sheetViews>
  <sheetFormatPr defaultColWidth="9.00390625" defaultRowHeight="12.75"/>
  <cols>
    <col min="1" max="1" width="38.875" style="10" customWidth="1"/>
    <col min="2" max="8" width="15.875" style="9" customWidth="1"/>
    <col min="9" max="9" width="15.875" style="16" customWidth="1"/>
    <col min="10" max="11" width="12.875" style="9" customWidth="1"/>
    <col min="12" max="12" width="13.875" style="9" customWidth="1"/>
    <col min="13" max="16384" width="9.375" style="9" customWidth="1"/>
  </cols>
  <sheetData>
    <row r="1" spans="3:9" ht="15">
      <c r="C1" s="552" t="s">
        <v>581</v>
      </c>
      <c r="D1" s="553"/>
      <c r="E1" s="553"/>
      <c r="F1" s="553"/>
      <c r="G1" s="553"/>
      <c r="H1" s="553"/>
      <c r="I1" s="553"/>
    </row>
    <row r="2" spans="1:9" ht="12.75">
      <c r="A2" s="160"/>
      <c r="B2" s="161"/>
      <c r="C2" s="161"/>
      <c r="D2" s="161"/>
      <c r="E2" s="161"/>
      <c r="F2" s="161"/>
      <c r="G2" s="161"/>
      <c r="H2" s="161"/>
      <c r="I2" s="161"/>
    </row>
    <row r="3" spans="1:9" ht="25.5" customHeight="1">
      <c r="A3" s="551" t="s">
        <v>447</v>
      </c>
      <c r="B3" s="551"/>
      <c r="C3" s="551"/>
      <c r="D3" s="551"/>
      <c r="E3" s="551"/>
      <c r="F3" s="551"/>
      <c r="G3" s="551"/>
      <c r="H3" s="551"/>
      <c r="I3" s="551"/>
    </row>
    <row r="4" spans="1:9" ht="22.5" customHeight="1" thickBot="1">
      <c r="A4" s="160"/>
      <c r="B4" s="161"/>
      <c r="C4" s="161"/>
      <c r="D4" s="161"/>
      <c r="E4" s="161"/>
      <c r="F4" s="161"/>
      <c r="G4" s="161"/>
      <c r="H4" s="161"/>
      <c r="I4" s="162" t="str">
        <f>'RM_2.2.sz.mell.'!I2</f>
        <v>Forintban!</v>
      </c>
    </row>
    <row r="5" spans="1:9" s="11" customFormat="1" ht="44.25" customHeight="1" thickBot="1">
      <c r="A5" s="29" t="s">
        <v>45</v>
      </c>
      <c r="B5" s="30" t="s">
        <v>43</v>
      </c>
      <c r="C5" s="30" t="s">
        <v>44</v>
      </c>
      <c r="D5" s="30" t="str">
        <f>+CONCATENATE("Felhasználás   ",LEFT(RM_ÖSSZEFÜGGÉSEK!A6,4)-1,". XII. 31-ig")</f>
        <v>Felhasználás   2018. XII. 31-ig</v>
      </c>
      <c r="E5" s="30" t="str">
        <f>+CONCATENATE(LEFT(RM_ÖSSZEFÜGGÉSEK!A6,4),". évi",CHAR(10),"eredeti előirányzat")</f>
        <v>2019. évi
eredeti előirányzat</v>
      </c>
      <c r="F5" s="142" t="str">
        <f>CONCATENATE('RM_3.sz.mell.'!F5)</f>
        <v>Eddigi módosítások összege 2019-ben</v>
      </c>
      <c r="G5" s="255" t="s">
        <v>576</v>
      </c>
      <c r="H5" s="256" t="str">
        <f>CONCATENATE('RM_3.sz.mell.'!H5)</f>
        <v>Módosítások összesen 2019. 12.31..-ig</v>
      </c>
      <c r="I5" s="257" t="str">
        <f>CONCATENATE('RM_3.sz.mell.'!I5)</f>
        <v>3. számú módosítás utáni előirányzat</v>
      </c>
    </row>
    <row r="6" spans="1:9" s="16" customFormat="1" ht="12" customHeight="1" thickBot="1">
      <c r="A6" s="14" t="s">
        <v>343</v>
      </c>
      <c r="B6" s="15" t="s">
        <v>344</v>
      </c>
      <c r="C6" s="15" t="s">
        <v>345</v>
      </c>
      <c r="D6" s="15" t="s">
        <v>347</v>
      </c>
      <c r="E6" s="15" t="s">
        <v>346</v>
      </c>
      <c r="F6" s="147" t="s">
        <v>348</v>
      </c>
      <c r="G6" s="147" t="s">
        <v>349</v>
      </c>
      <c r="H6" s="147" t="s">
        <v>433</v>
      </c>
      <c r="I6" s="148" t="s">
        <v>432</v>
      </c>
    </row>
    <row r="7" spans="1:9" ht="15.75" customHeight="1">
      <c r="A7" s="103" t="s">
        <v>545</v>
      </c>
      <c r="B7" s="405">
        <v>1200000</v>
      </c>
      <c r="C7" s="406"/>
      <c r="D7" s="405"/>
      <c r="E7" s="405">
        <v>1200000</v>
      </c>
      <c r="F7" s="405"/>
      <c r="G7" s="405"/>
      <c r="H7" s="414">
        <f>F7+G7</f>
        <v>0</v>
      </c>
      <c r="I7" s="407">
        <f>E7+H7</f>
        <v>1200000</v>
      </c>
    </row>
    <row r="8" spans="1:9" ht="15.75" customHeight="1">
      <c r="A8" s="103" t="s">
        <v>546</v>
      </c>
      <c r="B8" s="405">
        <v>59530000</v>
      </c>
      <c r="C8" s="406"/>
      <c r="D8" s="405"/>
      <c r="E8" s="405">
        <v>59530000</v>
      </c>
      <c r="F8" s="405"/>
      <c r="G8" s="405"/>
      <c r="H8" s="414">
        <f>F8+G8</f>
        <v>0</v>
      </c>
      <c r="I8" s="407">
        <f aca="true" t="shared" si="0" ref="I8:I24">E8+H8</f>
        <v>59530000</v>
      </c>
    </row>
    <row r="9" spans="1:9" ht="15.75" customHeight="1">
      <c r="A9" s="103" t="s">
        <v>547</v>
      </c>
      <c r="B9" s="405">
        <v>4000000</v>
      </c>
      <c r="C9" s="406"/>
      <c r="D9" s="405"/>
      <c r="E9" s="405">
        <v>4000000</v>
      </c>
      <c r="F9" s="405"/>
      <c r="G9" s="405">
        <v>-1009445</v>
      </c>
      <c r="H9" s="414">
        <f>F9+G9</f>
        <v>-1009445</v>
      </c>
      <c r="I9" s="407">
        <f t="shared" si="0"/>
        <v>2990555</v>
      </c>
    </row>
    <row r="10" spans="1:9" ht="15.75" customHeight="1">
      <c r="A10" s="104" t="s">
        <v>548</v>
      </c>
      <c r="B10" s="405">
        <v>3810000</v>
      </c>
      <c r="C10" s="406"/>
      <c r="D10" s="405"/>
      <c r="E10" s="405">
        <v>3810000</v>
      </c>
      <c r="F10" s="405">
        <v>-3810000</v>
      </c>
      <c r="G10" s="405"/>
      <c r="H10" s="414">
        <v>-3810000</v>
      </c>
      <c r="I10" s="407">
        <v>0</v>
      </c>
    </row>
    <row r="11" spans="1:9" ht="15.75" customHeight="1">
      <c r="A11" s="103" t="s">
        <v>567</v>
      </c>
      <c r="B11" s="405"/>
      <c r="C11" s="406"/>
      <c r="D11" s="405"/>
      <c r="E11" s="405"/>
      <c r="F11" s="405">
        <v>3974648</v>
      </c>
      <c r="G11" s="405">
        <v>1129449</v>
      </c>
      <c r="H11" s="414">
        <v>5104097</v>
      </c>
      <c r="I11" s="407">
        <f t="shared" si="0"/>
        <v>5104097</v>
      </c>
    </row>
    <row r="12" spans="1:9" ht="15.75" customHeight="1">
      <c r="A12" s="104" t="s">
        <v>577</v>
      </c>
      <c r="B12" s="405"/>
      <c r="C12" s="406"/>
      <c r="D12" s="405"/>
      <c r="E12" s="405"/>
      <c r="F12" s="405"/>
      <c r="G12" s="405">
        <v>1194052</v>
      </c>
      <c r="H12" s="414">
        <f aca="true" t="shared" si="1" ref="H12:H24">F12+G12</f>
        <v>1194052</v>
      </c>
      <c r="I12" s="407">
        <f t="shared" si="0"/>
        <v>1194052</v>
      </c>
    </row>
    <row r="13" spans="1:9" ht="28.5" customHeight="1">
      <c r="A13" s="103" t="s">
        <v>578</v>
      </c>
      <c r="B13" s="405"/>
      <c r="C13" s="406"/>
      <c r="D13" s="405"/>
      <c r="E13" s="405"/>
      <c r="F13" s="405"/>
      <c r="G13" s="405">
        <v>4984093</v>
      </c>
      <c r="H13" s="414">
        <f t="shared" si="1"/>
        <v>4984093</v>
      </c>
      <c r="I13" s="407">
        <f t="shared" si="0"/>
        <v>4984093</v>
      </c>
    </row>
    <row r="14" spans="1:9" ht="15.75" customHeight="1">
      <c r="A14" s="103"/>
      <c r="B14" s="405"/>
      <c r="C14" s="406"/>
      <c r="D14" s="405"/>
      <c r="E14" s="405"/>
      <c r="F14" s="405"/>
      <c r="G14" s="405"/>
      <c r="H14" s="414">
        <f t="shared" si="1"/>
        <v>0</v>
      </c>
      <c r="I14" s="407">
        <f t="shared" si="0"/>
        <v>0</v>
      </c>
    </row>
    <row r="15" spans="1:9" ht="15.75" customHeight="1">
      <c r="A15" s="103"/>
      <c r="B15" s="405"/>
      <c r="C15" s="406"/>
      <c r="D15" s="405"/>
      <c r="E15" s="405"/>
      <c r="F15" s="405"/>
      <c r="G15" s="405"/>
      <c r="H15" s="414">
        <f t="shared" si="1"/>
        <v>0</v>
      </c>
      <c r="I15" s="407">
        <f t="shared" si="0"/>
        <v>0</v>
      </c>
    </row>
    <row r="16" spans="1:9" ht="15.75" customHeight="1">
      <c r="A16" s="103"/>
      <c r="B16" s="405"/>
      <c r="C16" s="406"/>
      <c r="D16" s="405"/>
      <c r="E16" s="405"/>
      <c r="F16" s="405"/>
      <c r="G16" s="405"/>
      <c r="H16" s="414">
        <f t="shared" si="1"/>
        <v>0</v>
      </c>
      <c r="I16" s="407">
        <f t="shared" si="0"/>
        <v>0</v>
      </c>
    </row>
    <row r="17" spans="1:9" ht="15.75" customHeight="1">
      <c r="A17" s="103"/>
      <c r="B17" s="405"/>
      <c r="C17" s="406"/>
      <c r="D17" s="405"/>
      <c r="E17" s="405"/>
      <c r="F17" s="405"/>
      <c r="G17" s="405"/>
      <c r="H17" s="414">
        <f t="shared" si="1"/>
        <v>0</v>
      </c>
      <c r="I17" s="407">
        <f t="shared" si="0"/>
        <v>0</v>
      </c>
    </row>
    <row r="18" spans="1:9" ht="15.75" customHeight="1">
      <c r="A18" s="103"/>
      <c r="B18" s="405"/>
      <c r="C18" s="406"/>
      <c r="D18" s="405"/>
      <c r="E18" s="405"/>
      <c r="F18" s="405"/>
      <c r="G18" s="405"/>
      <c r="H18" s="414">
        <f t="shared" si="1"/>
        <v>0</v>
      </c>
      <c r="I18" s="407">
        <f t="shared" si="0"/>
        <v>0</v>
      </c>
    </row>
    <row r="19" spans="1:9" ht="15.75" customHeight="1">
      <c r="A19" s="103"/>
      <c r="B19" s="405"/>
      <c r="C19" s="406"/>
      <c r="D19" s="405"/>
      <c r="E19" s="405"/>
      <c r="F19" s="405"/>
      <c r="G19" s="405"/>
      <c r="H19" s="414">
        <f t="shared" si="1"/>
        <v>0</v>
      </c>
      <c r="I19" s="407">
        <f t="shared" si="0"/>
        <v>0</v>
      </c>
    </row>
    <row r="20" spans="1:9" ht="15.75" customHeight="1">
      <c r="A20" s="103"/>
      <c r="B20" s="405"/>
      <c r="C20" s="406"/>
      <c r="D20" s="405"/>
      <c r="E20" s="405"/>
      <c r="F20" s="405"/>
      <c r="G20" s="405"/>
      <c r="H20" s="414">
        <f t="shared" si="1"/>
        <v>0</v>
      </c>
      <c r="I20" s="407">
        <f t="shared" si="0"/>
        <v>0</v>
      </c>
    </row>
    <row r="21" spans="1:9" ht="15.75" customHeight="1">
      <c r="A21" s="103"/>
      <c r="B21" s="405"/>
      <c r="C21" s="406"/>
      <c r="D21" s="405"/>
      <c r="E21" s="405"/>
      <c r="F21" s="405"/>
      <c r="G21" s="405"/>
      <c r="H21" s="414">
        <f t="shared" si="1"/>
        <v>0</v>
      </c>
      <c r="I21" s="407">
        <f t="shared" si="0"/>
        <v>0</v>
      </c>
    </row>
    <row r="22" spans="1:9" ht="15.75" customHeight="1">
      <c r="A22" s="103"/>
      <c r="B22" s="405"/>
      <c r="C22" s="406"/>
      <c r="D22" s="405"/>
      <c r="E22" s="405"/>
      <c r="F22" s="405"/>
      <c r="G22" s="405"/>
      <c r="H22" s="414">
        <f t="shared" si="1"/>
        <v>0</v>
      </c>
      <c r="I22" s="407">
        <f t="shared" si="0"/>
        <v>0</v>
      </c>
    </row>
    <row r="23" spans="1:9" ht="15.75" customHeight="1">
      <c r="A23" s="103"/>
      <c r="B23" s="405"/>
      <c r="C23" s="406"/>
      <c r="D23" s="405"/>
      <c r="E23" s="405"/>
      <c r="F23" s="405"/>
      <c r="G23" s="405"/>
      <c r="H23" s="414">
        <f t="shared" si="1"/>
        <v>0</v>
      </c>
      <c r="I23" s="407">
        <f t="shared" si="0"/>
        <v>0</v>
      </c>
    </row>
    <row r="24" spans="1:9" ht="15.75" customHeight="1" thickBot="1">
      <c r="A24" s="17"/>
      <c r="B24" s="408"/>
      <c r="C24" s="409"/>
      <c r="D24" s="408"/>
      <c r="E24" s="408"/>
      <c r="F24" s="408"/>
      <c r="G24" s="408"/>
      <c r="H24" s="414">
        <f t="shared" si="1"/>
        <v>0</v>
      </c>
      <c r="I24" s="410">
        <f t="shared" si="0"/>
        <v>0</v>
      </c>
    </row>
    <row r="25" spans="1:9" s="18" customFormat="1" ht="18" customHeight="1" thickBot="1">
      <c r="A25" s="31" t="s">
        <v>41</v>
      </c>
      <c r="B25" s="411">
        <f>SUM(B7:B24)</f>
        <v>68540000</v>
      </c>
      <c r="C25" s="412"/>
      <c r="D25" s="411">
        <f>SUM(D7:D24)</f>
        <v>0</v>
      </c>
      <c r="E25" s="411">
        <f>SUM(E7:E24)</f>
        <v>68540000</v>
      </c>
      <c r="F25" s="411">
        <v>164648</v>
      </c>
      <c r="G25" s="411"/>
      <c r="H25" s="411">
        <f>SUM(H7:H24)</f>
        <v>6462797</v>
      </c>
      <c r="I25" s="413">
        <f>SUM(I7:I24)</f>
        <v>75002797</v>
      </c>
    </row>
  </sheetData>
  <sheetProtection/>
  <mergeCells count="2">
    <mergeCell ref="A3:I3"/>
    <mergeCell ref="C1:I1"/>
  </mergeCells>
  <printOptions horizontalCentered="1"/>
  <pageMargins left="0.3937007874015748" right="0.3937007874015748" top="1.0236220472440944" bottom="0.984251968503937" header="0.7874015748031497" footer="0.7874015748031497"/>
  <pageSetup horizontalDpi="300" verticalDpi="3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IKTATO</cp:lastModifiedBy>
  <cp:lastPrinted>2020-01-30T10:36:53Z</cp:lastPrinted>
  <dcterms:created xsi:type="dcterms:W3CDTF">1999-10-30T10:30:45Z</dcterms:created>
  <dcterms:modified xsi:type="dcterms:W3CDTF">2020-02-10T08:42:40Z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